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C644D176-CD3A-43CC-92DF-DBFCE206723D}" xr6:coauthVersionLast="45" xr6:coauthVersionMax="45" xr10:uidLastSave="{00000000-0000-0000-0000-000000000000}"/>
  <bookViews>
    <workbookView xWindow="-108" yWindow="-108" windowWidth="23256" windowHeight="12576" xr2:uid="{0376AD9A-947D-468C-A5D0-193D01C0B277}"/>
  </bookViews>
  <sheets>
    <sheet name="NE01C17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xlnm._FilterDatabase" localSheetId="0" hidden="1">NE01C172003!#REF!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K33" i="1" s="1"/>
  <c r="I33" i="1"/>
  <c r="F33" i="1"/>
  <c r="G33" i="1" s="1"/>
  <c r="E33" i="1"/>
  <c r="K32" i="1"/>
  <c r="G32" i="1"/>
  <c r="K31" i="1"/>
  <c r="G31" i="1"/>
  <c r="K30" i="1"/>
  <c r="G30" i="1"/>
  <c r="K29" i="1"/>
  <c r="G29" i="1"/>
  <c r="K28" i="1"/>
  <c r="G28" i="1"/>
  <c r="K26" i="1"/>
  <c r="G26" i="1"/>
  <c r="J24" i="1"/>
  <c r="K24" i="1" s="1"/>
  <c r="I24" i="1"/>
  <c r="F24" i="1"/>
  <c r="G24" i="1" s="1"/>
  <c r="E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3" i="1"/>
  <c r="G13" i="1"/>
  <c r="J11" i="1"/>
  <c r="I11" i="1"/>
  <c r="F11" i="1"/>
  <c r="E11" i="1"/>
  <c r="I10" i="1"/>
  <c r="E10" i="1"/>
  <c r="F3" i="1"/>
  <c r="J3" i="1" s="1"/>
  <c r="E3" i="1"/>
  <c r="I3" i="1" s="1"/>
  <c r="J2" i="1"/>
  <c r="I2" i="1"/>
  <c r="F2" i="1"/>
  <c r="E2" i="1"/>
</calcChain>
</file>

<file path=xl/sharedStrings.xml><?xml version="1.0" encoding="utf-8"?>
<sst xmlns="http://schemas.openxmlformats.org/spreadsheetml/2006/main" count="32" uniqueCount="27">
  <si>
    <t>Tipo de columna</t>
  </si>
  <si>
    <t>Bloque</t>
  </si>
  <si>
    <t>Año</t>
  </si>
  <si>
    <t>Mes</t>
  </si>
  <si>
    <t>Producción de hidrocarburos líquidos</t>
  </si>
  <si>
    <t>(Miles de barriles diarios)</t>
  </si>
  <si>
    <t>Lote</t>
  </si>
  <si>
    <t>Var. %</t>
  </si>
  <si>
    <t>Petróleo</t>
  </si>
  <si>
    <t>Lote 192 (Pacific Stratus)</t>
  </si>
  <si>
    <t>Lote X</t>
  </si>
  <si>
    <t>Lote 8</t>
  </si>
  <si>
    <t>Lote Z- 2B</t>
  </si>
  <si>
    <t>Lote Z-1</t>
  </si>
  <si>
    <t>Lote XIII</t>
  </si>
  <si>
    <t>Lote VI / VII</t>
  </si>
  <si>
    <t>Lote III</t>
  </si>
  <si>
    <t>Lote IV</t>
  </si>
  <si>
    <t>Otros</t>
  </si>
  <si>
    <t>Líquidos de gas natural</t>
  </si>
  <si>
    <t>Lote 88 - Camisea - Mercado Interno</t>
  </si>
  <si>
    <t>Lote 56 - Camisea - Exportación</t>
  </si>
  <si>
    <t>Lote 57</t>
  </si>
  <si>
    <t>Lote 31-C</t>
  </si>
  <si>
    <t>Lote Z-2B</t>
  </si>
  <si>
    <t>Total hidrocarburos</t>
  </si>
  <si>
    <t>Fuente: INEI, Perupetro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</si>
</sst>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7" fontId="5" fillId="0" borderId="0" xfId="1" applyNumberFormat="1" applyFont="1" applyAlignment="1" applyProtection="1">
      <alignment horizontal="center"/>
      <protection locked="0"/>
    </xf>
    <xf numFmtId="17" fontId="5" fillId="0" borderId="0" xfId="1" applyNumberFormat="1" applyFont="1" applyAlignment="1" applyProtection="1">
      <alignment horizontal="center" vertical="center"/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1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vertical="top"/>
    </xf>
  </cellXfs>
  <cellStyles count="2">
    <cellStyle name="Diseño_Base Mineria 2" xfId="1" xr:uid="{63187D17-0636-40B8-A0C6-C0BFDC1B564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">
          <cell r="L23">
            <v>27.05827701752321</v>
          </cell>
        </row>
        <row r="24">
          <cell r="L24">
            <v>-9.3043424714835226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AB66-4B69-4AAA-81BF-2EE34619C95B}">
  <sheetPr>
    <pageSetUpPr fitToPage="1"/>
  </sheetPr>
  <dimension ref="A1:LA37"/>
  <sheetViews>
    <sheetView tabSelected="1" zoomScale="115" zoomScaleNormal="115" workbookViewId="0">
      <pane xSplit="3" ySplit="4" topLeftCell="D10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baseColWidth="10" defaultColWidth="11.44140625" defaultRowHeight="14.4" x14ac:dyDescent="0.3"/>
  <cols>
    <col min="1" max="1" width="24.5546875" style="6" customWidth="1"/>
    <col min="2" max="2" width="28.44140625" customWidth="1"/>
    <col min="3" max="3" width="3.44140625" customWidth="1"/>
    <col min="4" max="4" width="4.109375" customWidth="1"/>
    <col min="5" max="5" width="9.33203125" customWidth="1"/>
    <col min="6" max="7" width="9" customWidth="1"/>
    <col min="8" max="8" width="3.6640625" customWidth="1"/>
    <col min="9" max="11" width="9" customWidth="1"/>
  </cols>
  <sheetData>
    <row r="1" spans="1:313" s="6" customFormat="1" x14ac:dyDescent="0.3">
      <c r="A1" s="1" t="s">
        <v>0</v>
      </c>
      <c r="B1" s="2"/>
      <c r="C1" s="3"/>
      <c r="D1" s="4"/>
      <c r="E1" s="4" t="s">
        <v>1</v>
      </c>
      <c r="F1" s="4" t="s">
        <v>1</v>
      </c>
      <c r="G1" s="4"/>
      <c r="H1" s="4"/>
      <c r="I1" s="4" t="s">
        <v>1</v>
      </c>
      <c r="J1" s="4" t="s">
        <v>1</v>
      </c>
      <c r="K1" s="4"/>
      <c r="L1" s="3"/>
      <c r="M1" s="3"/>
      <c r="N1" s="5" t="s">
        <v>2</v>
      </c>
      <c r="O1" s="5">
        <v>2020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</row>
    <row r="2" spans="1:313" s="6" customFormat="1" x14ac:dyDescent="0.3">
      <c r="A2" s="1"/>
      <c r="B2" s="2"/>
      <c r="C2" s="3"/>
      <c r="D2" s="3"/>
      <c r="E2" s="3">
        <f>DATE(O1-1,O2,1)</f>
        <v>43525</v>
      </c>
      <c r="F2" s="3">
        <f>DATE(O1,O2,1)</f>
        <v>43891</v>
      </c>
      <c r="G2" s="3"/>
      <c r="H2" s="3"/>
      <c r="I2" s="3">
        <f>DATE(O1-1,1,1)</f>
        <v>43466</v>
      </c>
      <c r="J2" s="3">
        <f>DATE(O1,1,1)</f>
        <v>43831</v>
      </c>
      <c r="K2" s="3"/>
      <c r="L2" s="3"/>
      <c r="M2" s="3"/>
      <c r="N2" s="5" t="s">
        <v>3</v>
      </c>
      <c r="O2" s="5">
        <v>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</row>
    <row r="3" spans="1:313" s="6" customFormat="1" x14ac:dyDescent="0.3">
      <c r="B3" s="2"/>
      <c r="C3" s="3"/>
      <c r="D3" s="3"/>
      <c r="E3" s="3">
        <f>E2</f>
        <v>43525</v>
      </c>
      <c r="F3" s="3">
        <f>F2</f>
        <v>43891</v>
      </c>
      <c r="G3" s="3"/>
      <c r="H3" s="3"/>
      <c r="I3" s="3">
        <f>E3</f>
        <v>43525</v>
      </c>
      <c r="J3" s="3">
        <f>F3</f>
        <v>43891</v>
      </c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</row>
    <row r="8" spans="1:313" ht="21" x14ac:dyDescent="0.4">
      <c r="B8" s="7" t="s">
        <v>4</v>
      </c>
      <c r="C8" s="7"/>
      <c r="D8" s="7"/>
      <c r="E8" s="7"/>
      <c r="F8" s="7"/>
      <c r="G8" s="7"/>
      <c r="H8" s="7"/>
      <c r="I8" s="7"/>
      <c r="J8" s="7"/>
      <c r="K8" s="7"/>
    </row>
    <row r="9" spans="1:313" ht="21.75" customHeight="1" x14ac:dyDescent="0.3">
      <c r="B9" s="8" t="s">
        <v>5</v>
      </c>
      <c r="C9" s="8"/>
      <c r="D9" s="8"/>
      <c r="E9" s="8"/>
      <c r="F9" s="8"/>
      <c r="G9" s="8"/>
      <c r="H9" s="8"/>
      <c r="I9" s="8"/>
      <c r="J9" s="8"/>
      <c r="K9" s="8"/>
    </row>
    <row r="10" spans="1:313" ht="17.25" customHeight="1" x14ac:dyDescent="0.3">
      <c r="B10" s="9" t="s">
        <v>6</v>
      </c>
      <c r="C10" s="10"/>
      <c r="D10" s="11"/>
      <c r="E10" s="12" t="str">
        <f>CHOOSE($O$2,"Enero","Febrero","Marzo","Abril","Mayo","Junio","Julio","Agosto","Setiembre","Octubre","Noviembre","Diciembre")</f>
        <v>Marzo</v>
      </c>
      <c r="F10" s="12"/>
      <c r="G10" s="12"/>
      <c r="H10" s="11"/>
      <c r="I10" s="12" t="str">
        <f>IF("Enero - "&amp;CHOOSE($O$2,"Enero","Febrero","Marzo","Abril","Mayo","Junio","Julio","Agosto","Setiembre","Octubre","Noviembre","Diciembre")="Enero - Junio","I Semestre",IF("Enero - "&amp;CHOOSE($O$2,"Enero","Febrero","Marzo","Abril","Mayo","Junio","Julio","Agosto","Setiembre","Octubre","Noviembre","Diciembre")="Enero - Marzo","I Trim.","Enero - "&amp;CHOOSE($O$2,"Enero","Febrero","Marzo","Abril","Mayo","Junio","Julio","Agosto","Setiembre","Octubre","Noviembre","Diciembre")))</f>
        <v>I Trim.</v>
      </c>
      <c r="J10" s="12"/>
      <c r="K10" s="12"/>
    </row>
    <row r="11" spans="1:313" ht="15" customHeight="1" x14ac:dyDescent="0.3">
      <c r="B11" s="13"/>
      <c r="C11" s="14"/>
      <c r="D11" s="15"/>
      <c r="E11" s="16">
        <f>$O$1-1</f>
        <v>2019</v>
      </c>
      <c r="F11" s="16">
        <f>$O$1</f>
        <v>2020</v>
      </c>
      <c r="G11" s="17" t="s">
        <v>7</v>
      </c>
      <c r="H11" s="17"/>
      <c r="I11" s="16">
        <f>$O$1-1</f>
        <v>2019</v>
      </c>
      <c r="J11" s="16">
        <f>$O$1</f>
        <v>2020</v>
      </c>
      <c r="K11" s="17" t="s">
        <v>7</v>
      </c>
    </row>
    <row r="12" spans="1:313" ht="6" customHeight="1" x14ac:dyDescent="0.3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313" ht="17.25" customHeight="1" x14ac:dyDescent="0.3">
      <c r="A13" s="6">
        <v>250</v>
      </c>
      <c r="B13" s="19" t="s">
        <v>8</v>
      </c>
      <c r="C13" s="18"/>
      <c r="D13" s="20"/>
      <c r="E13" s="20">
        <v>51.35499999999999</v>
      </c>
      <c r="F13" s="20">
        <v>50.534000000000006</v>
      </c>
      <c r="G13" s="21">
        <f t="shared" ref="G13" si="0">IFERROR(F13/E13*100-100,"n.d.")</f>
        <v>-1.5986758835556145</v>
      </c>
      <c r="H13" s="20"/>
      <c r="I13" s="20">
        <v>45.421755555555549</v>
      </c>
      <c r="J13" s="20">
        <v>57.077901098901101</v>
      </c>
      <c r="K13" s="21">
        <f>[1]NE01C112003!L23</f>
        <v>27.05827701752321</v>
      </c>
    </row>
    <row r="14" spans="1:313" ht="13.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313" ht="12.75" customHeight="1" x14ac:dyDescent="0.3">
      <c r="A15" s="22">
        <v>253</v>
      </c>
      <c r="B15" s="18" t="s">
        <v>9</v>
      </c>
      <c r="C15" s="21"/>
      <c r="D15" s="23"/>
      <c r="E15" s="23">
        <v>5.6479999999999997</v>
      </c>
      <c r="F15" s="23">
        <v>0</v>
      </c>
      <c r="G15" s="24">
        <f t="shared" ref="G15:G24" si="1">IFERROR(F15/E15*100-100,"n.d.")</f>
        <v>-100</v>
      </c>
      <c r="H15" s="23"/>
      <c r="I15" s="23">
        <v>1.9454222222222222</v>
      </c>
      <c r="J15" s="23">
        <v>5.2256593406593401</v>
      </c>
      <c r="K15" s="24">
        <f t="shared" ref="K15:K24" si="2">IFERROR(J15/I15*100-100,"n.d.")</f>
        <v>168.61312063610336</v>
      </c>
    </row>
    <row r="16" spans="1:313" x14ac:dyDescent="0.3">
      <c r="A16" s="6">
        <v>267</v>
      </c>
      <c r="B16" s="18" t="s">
        <v>10</v>
      </c>
      <c r="C16" s="24"/>
      <c r="D16" s="23"/>
      <c r="E16" s="23">
        <v>13.885999999999999</v>
      </c>
      <c r="F16" s="23">
        <v>14.38</v>
      </c>
      <c r="G16" s="24">
        <f t="shared" si="1"/>
        <v>3.5575399683134208</v>
      </c>
      <c r="H16" s="23"/>
      <c r="I16" s="23">
        <v>13.73051111111111</v>
      </c>
      <c r="J16" s="23">
        <v>14.688802197802199</v>
      </c>
      <c r="K16" s="24">
        <f t="shared" si="2"/>
        <v>6.9792819723630828</v>
      </c>
    </row>
    <row r="17" spans="1:11" x14ac:dyDescent="0.3">
      <c r="A17" s="6">
        <v>254</v>
      </c>
      <c r="B17" s="18" t="s">
        <v>11</v>
      </c>
      <c r="C17" s="24"/>
      <c r="D17" s="23"/>
      <c r="E17" s="23">
        <v>6.867</v>
      </c>
      <c r="F17" s="23">
        <v>4.8239999999999998</v>
      </c>
      <c r="G17" s="24">
        <f t="shared" si="1"/>
        <v>-29.750982961992136</v>
      </c>
      <c r="H17" s="23"/>
      <c r="I17" s="23">
        <v>5.2023222222222225</v>
      </c>
      <c r="J17" s="23">
        <v>5.5655054945054943</v>
      </c>
      <c r="K17" s="24">
        <f t="shared" si="2"/>
        <v>6.9811760358076071</v>
      </c>
    </row>
    <row r="18" spans="1:11" x14ac:dyDescent="0.3">
      <c r="A18" s="6">
        <v>260</v>
      </c>
      <c r="B18" s="18" t="s">
        <v>12</v>
      </c>
      <c r="C18" s="24"/>
      <c r="D18" s="23"/>
      <c r="E18" s="23">
        <v>7.28</v>
      </c>
      <c r="F18" s="23">
        <v>6.0359999999999996</v>
      </c>
      <c r="G18" s="24">
        <f t="shared" si="1"/>
        <v>-17.087912087912088</v>
      </c>
      <c r="H18" s="23"/>
      <c r="I18" s="23">
        <v>7.6510333333333342</v>
      </c>
      <c r="J18" s="23">
        <v>6.3535604395604395</v>
      </c>
      <c r="K18" s="24">
        <f t="shared" si="2"/>
        <v>-16.958139342043921</v>
      </c>
    </row>
    <row r="19" spans="1:11" x14ac:dyDescent="0.3">
      <c r="A19" s="6">
        <v>262</v>
      </c>
      <c r="B19" s="18" t="s">
        <v>13</v>
      </c>
      <c r="C19" s="24"/>
      <c r="D19" s="23"/>
      <c r="E19" s="23">
        <v>1.829</v>
      </c>
      <c r="F19" s="23">
        <v>0</v>
      </c>
      <c r="G19" s="24">
        <f t="shared" si="1"/>
        <v>-100</v>
      </c>
      <c r="H19" s="23"/>
      <c r="I19" s="23">
        <v>1.5200777777777779</v>
      </c>
      <c r="J19" s="23">
        <v>0.35692307692307695</v>
      </c>
      <c r="K19" s="24">
        <f t="shared" si="2"/>
        <v>-76.519420115142552</v>
      </c>
    </row>
    <row r="20" spans="1:11" x14ac:dyDescent="0.3">
      <c r="A20" s="6">
        <v>265</v>
      </c>
      <c r="B20" s="18" t="s">
        <v>14</v>
      </c>
      <c r="C20" s="24"/>
      <c r="D20" s="23"/>
      <c r="E20" s="23">
        <v>1.859</v>
      </c>
      <c r="F20" s="23">
        <v>1.5569999999999999</v>
      </c>
      <c r="G20" s="24">
        <f t="shared" si="1"/>
        <v>-16.245293168370097</v>
      </c>
      <c r="H20" s="23"/>
      <c r="I20" s="23">
        <v>1.9340333333333333</v>
      </c>
      <c r="J20" s="23">
        <v>1.6420329670329672</v>
      </c>
      <c r="K20" s="24">
        <f t="shared" si="2"/>
        <v>-15.098000704936112</v>
      </c>
    </row>
    <row r="21" spans="1:11" x14ac:dyDescent="0.3">
      <c r="A21" s="6">
        <v>269</v>
      </c>
      <c r="B21" s="18" t="s">
        <v>15</v>
      </c>
      <c r="C21" s="24"/>
      <c r="D21" s="23"/>
      <c r="E21" s="23">
        <v>4.07</v>
      </c>
      <c r="F21" s="23">
        <v>3.7210000000000001</v>
      </c>
      <c r="G21" s="24">
        <f t="shared" si="1"/>
        <v>-8.5749385749385851</v>
      </c>
      <c r="H21" s="23"/>
      <c r="I21" s="23">
        <v>4.1373666666666669</v>
      </c>
      <c r="J21" s="23">
        <v>3.7440769230769231</v>
      </c>
      <c r="K21" s="24">
        <f t="shared" si="2"/>
        <v>-9.505798622064205</v>
      </c>
    </row>
    <row r="22" spans="1:11" x14ac:dyDescent="0.3">
      <c r="A22" s="6">
        <v>271</v>
      </c>
      <c r="B22" s="18" t="s">
        <v>16</v>
      </c>
      <c r="C22" s="24"/>
      <c r="D22" s="23"/>
      <c r="E22" s="23">
        <v>0.64100000000000013</v>
      </c>
      <c r="F22" s="23">
        <v>0.754</v>
      </c>
      <c r="G22" s="24">
        <f t="shared" si="1"/>
        <v>17.62870514820591</v>
      </c>
      <c r="H22" s="23"/>
      <c r="I22" s="23">
        <v>0.65318888888888893</v>
      </c>
      <c r="J22" s="23">
        <v>0.75124175824175821</v>
      </c>
      <c r="K22" s="24">
        <f t="shared" si="2"/>
        <v>15.011411097280416</v>
      </c>
    </row>
    <row r="23" spans="1:11" x14ac:dyDescent="0.3">
      <c r="A23" s="6">
        <v>272</v>
      </c>
      <c r="B23" s="18" t="s">
        <v>17</v>
      </c>
      <c r="C23" s="24"/>
      <c r="D23" s="23"/>
      <c r="E23" s="23">
        <v>2.3820000000000001</v>
      </c>
      <c r="F23" s="23">
        <v>2.645</v>
      </c>
      <c r="G23" s="24">
        <f t="shared" si="1"/>
        <v>11.041141897565069</v>
      </c>
      <c r="H23" s="23"/>
      <c r="I23" s="23">
        <v>2.0594000000000001</v>
      </c>
      <c r="J23" s="23">
        <v>2.4023736263736262</v>
      </c>
      <c r="K23" s="24">
        <f t="shared" si="2"/>
        <v>16.654055859649702</v>
      </c>
    </row>
    <row r="24" spans="1:11" x14ac:dyDescent="0.3">
      <c r="B24" s="18" t="s">
        <v>18</v>
      </c>
      <c r="C24" s="24"/>
      <c r="D24" s="23"/>
      <c r="E24" s="23">
        <f>E13-SUM(E15:E23)</f>
        <v>6.8929999999999936</v>
      </c>
      <c r="F24" s="23">
        <f>F13-SUM(F15:F23)</f>
        <v>16.617000000000004</v>
      </c>
      <c r="G24" s="24">
        <f t="shared" si="1"/>
        <v>141.0706513854638</v>
      </c>
      <c r="H24" s="23"/>
      <c r="I24" s="23">
        <f>I13-SUM(I15:I23)</f>
        <v>6.5883999999999929</v>
      </c>
      <c r="J24" s="23">
        <f>J13-SUM(J15:J23)</f>
        <v>16.347725274725278</v>
      </c>
      <c r="K24" s="24">
        <f t="shared" si="2"/>
        <v>148.12891255426649</v>
      </c>
    </row>
    <row r="25" spans="1:11" x14ac:dyDescent="0.3">
      <c r="B25" s="18"/>
      <c r="C25" s="24"/>
      <c r="D25" s="23"/>
      <c r="E25" s="23"/>
      <c r="F25" s="23"/>
      <c r="G25" s="23"/>
      <c r="H25" s="23"/>
      <c r="I25" s="23"/>
      <c r="J25" s="23"/>
      <c r="K25" s="23"/>
    </row>
    <row r="26" spans="1:11" x14ac:dyDescent="0.3">
      <c r="A26" s="6">
        <v>282</v>
      </c>
      <c r="B26" s="19" t="s">
        <v>19</v>
      </c>
      <c r="C26" s="21"/>
      <c r="D26" s="20"/>
      <c r="E26" s="20">
        <v>88.740000000000023</v>
      </c>
      <c r="F26" s="20">
        <v>72.328000000000003</v>
      </c>
      <c r="G26" s="21">
        <f t="shared" ref="G26:G33" si="3">IFERROR(F26/E26*100-100,"n.d.")</f>
        <v>-18.494478251070561</v>
      </c>
      <c r="H26" s="20"/>
      <c r="I26" s="20">
        <v>92.385177777777784</v>
      </c>
      <c r="J26" s="20">
        <v>82.868582417582402</v>
      </c>
      <c r="K26" s="21">
        <f>[1]NE01C112003!L24</f>
        <v>-9.3043424714835226</v>
      </c>
    </row>
    <row r="27" spans="1:11" x14ac:dyDescent="0.3">
      <c r="B27" s="19"/>
      <c r="C27" s="21"/>
      <c r="D27" s="20"/>
      <c r="E27" s="20"/>
      <c r="F27" s="20"/>
      <c r="G27" s="20"/>
      <c r="H27" s="20"/>
      <c r="I27" s="20"/>
      <c r="J27" s="20"/>
      <c r="K27" s="20"/>
    </row>
    <row r="28" spans="1:11" x14ac:dyDescent="0.3">
      <c r="A28" s="6">
        <v>286</v>
      </c>
      <c r="B28" s="18" t="s">
        <v>20</v>
      </c>
      <c r="C28" s="24"/>
      <c r="D28" s="23"/>
      <c r="E28" s="23">
        <v>47.567</v>
      </c>
      <c r="F28" s="23">
        <v>40.832999999999998</v>
      </c>
      <c r="G28" s="24">
        <f t="shared" si="3"/>
        <v>-14.156873462694733</v>
      </c>
      <c r="H28" s="23"/>
      <c r="I28" s="23">
        <v>48.759066666666662</v>
      </c>
      <c r="J28" s="23">
        <v>47.072461538461532</v>
      </c>
      <c r="K28" s="24">
        <f t="shared" ref="K28:K33" si="4">IFERROR(J28/I28*100-100,"n.d.")</f>
        <v>-3.4590595011494543</v>
      </c>
    </row>
    <row r="29" spans="1:11" x14ac:dyDescent="0.3">
      <c r="A29" s="6">
        <v>285</v>
      </c>
      <c r="B29" s="18" t="s">
        <v>21</v>
      </c>
      <c r="C29" s="24"/>
      <c r="D29" s="23"/>
      <c r="E29" s="23">
        <v>26.100999999999999</v>
      </c>
      <c r="F29" s="23">
        <v>18.899000000000001</v>
      </c>
      <c r="G29" s="24">
        <f t="shared" si="3"/>
        <v>-27.592812535918156</v>
      </c>
      <c r="H29" s="23"/>
      <c r="I29" s="23">
        <v>27.700966666666666</v>
      </c>
      <c r="J29" s="23">
        <v>21.876032967032966</v>
      </c>
      <c r="K29" s="24">
        <f t="shared" si="4"/>
        <v>-21.02790768902301</v>
      </c>
    </row>
    <row r="30" spans="1:11" x14ac:dyDescent="0.3">
      <c r="A30" s="6">
        <v>294</v>
      </c>
      <c r="B30" s="18" t="s">
        <v>22</v>
      </c>
      <c r="C30" s="24"/>
      <c r="D30" s="23"/>
      <c r="E30" s="23">
        <v>13.148999999999999</v>
      </c>
      <c r="F30" s="23">
        <v>11.006000000000002</v>
      </c>
      <c r="G30" s="24">
        <f t="shared" si="3"/>
        <v>-16.297817324511357</v>
      </c>
      <c r="H30" s="23"/>
      <c r="I30" s="23">
        <v>14.017066666666665</v>
      </c>
      <c r="J30" s="23">
        <v>12.321725274725274</v>
      </c>
      <c r="K30" s="24">
        <f t="shared" si="4"/>
        <v>-12.09483718853248</v>
      </c>
    </row>
    <row r="31" spans="1:11" x14ac:dyDescent="0.3">
      <c r="A31" s="6">
        <v>288</v>
      </c>
      <c r="B31" s="18" t="s">
        <v>23</v>
      </c>
      <c r="C31" s="24"/>
      <c r="D31" s="23"/>
      <c r="E31" s="23">
        <v>0.84899999999999998</v>
      </c>
      <c r="F31" s="23">
        <v>0.53</v>
      </c>
      <c r="G31" s="24">
        <f t="shared" si="3"/>
        <v>-37.573616018845698</v>
      </c>
      <c r="H31" s="23"/>
      <c r="I31" s="23">
        <v>0.88493333333333335</v>
      </c>
      <c r="J31" s="23">
        <v>0.55309890109890114</v>
      </c>
      <c r="K31" s="24">
        <f t="shared" si="4"/>
        <v>-37.498240797924389</v>
      </c>
    </row>
    <row r="32" spans="1:11" x14ac:dyDescent="0.3">
      <c r="A32" s="6">
        <v>291</v>
      </c>
      <c r="B32" s="18" t="s">
        <v>24</v>
      </c>
      <c r="C32" s="24"/>
      <c r="D32" s="23"/>
      <c r="E32" s="23">
        <v>1.0740000000000001</v>
      </c>
      <c r="F32" s="23">
        <v>1.06</v>
      </c>
      <c r="G32" s="24">
        <f t="shared" si="3"/>
        <v>-1.3035381750465547</v>
      </c>
      <c r="H32" s="23"/>
      <c r="I32" s="23">
        <v>1.0231444444444444</v>
      </c>
      <c r="J32" s="23">
        <v>1.0452637362637363</v>
      </c>
      <c r="K32" s="24">
        <f t="shared" si="4"/>
        <v>2.1618933611375297</v>
      </c>
    </row>
    <row r="33" spans="2:11" x14ac:dyDescent="0.3">
      <c r="B33" s="18" t="s">
        <v>18</v>
      </c>
      <c r="C33" s="24"/>
      <c r="D33" s="23"/>
      <c r="E33" s="23">
        <f>E26-SUM(E28:E32)</f>
        <v>0</v>
      </c>
      <c r="F33" s="23">
        <f>F26-SUM(F28:F32)</f>
        <v>0</v>
      </c>
      <c r="G33" s="24" t="str">
        <f t="shared" si="3"/>
        <v>n.d.</v>
      </c>
      <c r="H33" s="23"/>
      <c r="I33" s="23">
        <f>I26-SUM(I28:I32)</f>
        <v>0</v>
      </c>
      <c r="J33" s="23">
        <f>J26-SUM(J28:J32)</f>
        <v>0</v>
      </c>
      <c r="K33" s="24" t="str">
        <f t="shared" si="4"/>
        <v>n.d.</v>
      </c>
    </row>
    <row r="34" spans="2:11" x14ac:dyDescent="0.3">
      <c r="B34" s="18"/>
      <c r="C34" s="24"/>
      <c r="D34" s="23"/>
      <c r="E34" s="23"/>
      <c r="F34" s="23"/>
      <c r="G34" s="24"/>
      <c r="H34" s="23"/>
      <c r="I34" s="23"/>
      <c r="J34" s="23"/>
      <c r="K34" s="24"/>
    </row>
    <row r="35" spans="2:11" x14ac:dyDescent="0.3">
      <c r="B35" s="19" t="s">
        <v>25</v>
      </c>
      <c r="C35" s="24"/>
      <c r="D35" s="23"/>
      <c r="E35" s="23"/>
      <c r="F35" s="23"/>
      <c r="G35" s="21">
        <v>-14.840000000000003</v>
      </c>
      <c r="H35" s="23"/>
      <c r="I35" s="23"/>
      <c r="J35" s="23"/>
      <c r="K35" s="21">
        <v>0.19066496715372239</v>
      </c>
    </row>
    <row r="36" spans="2:11" ht="6" customHeight="1" x14ac:dyDescent="0.3"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2:11" x14ac:dyDescent="0.3">
      <c r="B37" s="25" t="s">
        <v>26</v>
      </c>
      <c r="C37" s="25"/>
      <c r="D37" s="25"/>
      <c r="E37" s="25"/>
      <c r="F37" s="25"/>
      <c r="G37" s="25"/>
      <c r="H37" s="25"/>
      <c r="I37" s="25"/>
      <c r="J37" s="25"/>
      <c r="K37" s="25"/>
    </row>
  </sheetData>
  <mergeCells count="5">
    <mergeCell ref="B8:K8"/>
    <mergeCell ref="B9:K9"/>
    <mergeCell ref="B10:B11"/>
    <mergeCell ref="E10:G10"/>
    <mergeCell ref="I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NE01C172003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2020-05-22T22:09:25Z</dcterms:created>
  <dcterms:modified xsi:type="dcterms:W3CDTF">2020-05-22T22:09:25Z</dcterms:modified>
</cp:coreProperties>
</file>