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2160B486-4104-4880-BD42-04FDE2E7FE28}" xr6:coauthVersionLast="45" xr6:coauthVersionMax="45" xr10:uidLastSave="{00000000-0000-0000-0000-000000000000}"/>
  <bookViews>
    <workbookView xWindow="-108" yWindow="-108" windowWidth="23256" windowHeight="12576" xr2:uid="{862EA970-5B17-44F1-8AC0-EE7D397BC92D}"/>
  </bookViews>
  <sheets>
    <sheet name="NE01C13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F">#REF!</definedName>
    <definedName name="\P">#REF!</definedName>
    <definedName name="_xlnm._FilterDatabase" localSheetId="0" hidden="1">NE01C132003!#REF!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>#REF!</definedName>
    <definedName name="A1XD23">#REF!</definedName>
    <definedName name="Actual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ntiguo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_xlnm.Print_Area">#N/A</definedName>
    <definedName name="asdfjhasdf">#REF!</definedName>
    <definedName name="_xlnm.Database">[5]Elec_julio!$A$1:$T$57</definedName>
    <definedName name="BDABR">[6]ABR!$A$7:$J$311</definedName>
    <definedName name="BDAGO">[6]AGO!$A$7:$J$311</definedName>
    <definedName name="BDENE">[6]ENE!$A$7:$J$310</definedName>
    <definedName name="BDFEB">[6]FEB!$A$7:$J$311</definedName>
    <definedName name="BDJUL">[6]JUL!$A$7:$J$311</definedName>
    <definedName name="BDJUN">[6]JUN!$A$7:$J$311</definedName>
    <definedName name="BDMAR">[6]MAR!$A$7:$J$311</definedName>
    <definedName name="BDMAY">[6]MAY!$A$7:$J$311</definedName>
    <definedName name="BDOCT">[6]OCT!$A$7:$J$311</definedName>
    <definedName name="BDSET">[6]SET!$A$7:$J$311</definedName>
    <definedName name="Cobre">OFFSET(#REF!,MATCH(#REF!,#REF!,0)-1,0,MATCH(#REF!,#REF!,0)-MATCH(#REF!,#REF!,0)+1,1)</definedName>
    <definedName name="Congelado">[7]TM!$A$27:$A$53</definedName>
    <definedName name="CONTINENTAL">[3]INDICE!$A$11</definedName>
    <definedName name="conversion">[8]Parámetros!$C$22</definedName>
    <definedName name="cua80R">'[9]80R'!$EE$1:$FD$190</definedName>
    <definedName name="CUADRO">#REF!</definedName>
    <definedName name="CUADRO55">'[9]Cuadro 86'!$A$1:$AA$60</definedName>
    <definedName name="CUADRO56">'[9]Cuadro 87'!$A$1:$AA$61</definedName>
    <definedName name="CUADRO57">'[9]Cuadro 88'!$A$1:$AC$37</definedName>
    <definedName name="Curado">[7]TM!$A$112:$A$123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>[7]Proyecciones!$A$1:$D$1</definedName>
    <definedName name="Elecresto">OFFSET(OFFSET([10]Gráficos!$J$4,[10]Gráficos!$M$2,0),0,0,[10]Gráficos!$M$3-[10]Gráficos!$M$2+1,1)</definedName>
    <definedName name="Electotal">OFFSET(OFFSET([10]Gráficos!$F$4,[10]Gráficos!$M$2,0),0,0,[10]Gráficos!$M$3-[10]Gráficos!$M$2+1,1)</definedName>
    <definedName name="Ene_16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latado">[7]TM!$A$56:$A$69</definedName>
    <definedName name="EVOL">[3]INDICE!$A$1:$I$52</definedName>
    <definedName name="Factores">[11]Fact_mes!$B$3:$M$3</definedName>
    <definedName name="FEBRERO">[3]INDICE!$A$1:$I$52</definedName>
    <definedName name="Fecha">OFFSET(OFFSET([10]Gráficos!$A$4,[10]Gráficos!$M$2,0),0,0,[10]Gráficos!$M$3-[10]Gráficos!$M$2+1,1)</definedName>
    <definedName name="Fechas">OFFSET(#REF!,MATCH(#REF!,#REF!,0)-1,0,MATCH(#REF!,#REF!,0)-MATCH(#REF!,#REF!,0)+1,1)</definedName>
    <definedName name="Fresco">[7]TM!$A$72:$A$109</definedName>
    <definedName name="GastoVarRealTrim">'[12]PBI trim. R'!$A$38:$CR$60</definedName>
    <definedName name="graph">[13]Lista!$A$2:$A$19</definedName>
    <definedName name="ind">[3]INDICE!$A$1:$I$52</definedName>
    <definedName name="INDICE">[3]!INDICE</definedName>
    <definedName name="Inflación">[9]IPC!$A$63:$M$72</definedName>
    <definedName name="Inicio">[3]INDICE!#REF!</definedName>
    <definedName name="j">#REF!</definedName>
    <definedName name="LBL_BEGIN">#REF!</definedName>
    <definedName name="ley_zn">[14]ZN.g!$BA$41:$BD$51</definedName>
    <definedName name="M">[3]INDICE!$A$1:$I$52</definedName>
    <definedName name="ME">'[15]Pág. 18'!$N$5:$AD$47</definedName>
    <definedName name="mes">[16]Proyección!$B$112:$B$267</definedName>
    <definedName name="MN">'[15]Pág. 18'!$B$62:$R$98</definedName>
    <definedName name="Nombres">[17]Mensual!$A:$A</definedName>
    <definedName name="Nombres_trim">[17]Trimestral!$A:$A</definedName>
    <definedName name="Oro">OFFSET(#REF!,MATCH(#REF!,#REF!,0)-1,0,MATCH(#REF!,#REF!,0)-MATCH(#REF!,#REF!,0)+1,1)</definedName>
    <definedName name="PERIOD_MENS">[18]Fact_mes!$B$4:$S$4</definedName>
    <definedName name="PERIOD_TRIM">[18]Fact_trim!$B$4:$K$4</definedName>
    <definedName name="proyeccion">[16]Hoja1!$A$1:$A$2</definedName>
    <definedName name="ratio">'[19]Cálculo PBI'!$A$1</definedName>
    <definedName name="refh">[20]Ref!$AU$2:$BI$181</definedName>
    <definedName name="Serie_Actual_">OFFSET('[21]Gráficos por metal'!$B$6,MATCH('[21]Gráficos por metal'!$G$2,'[21]Gráficos por metal'!$B$6:$B$1048576,0)-1,COLUMN('[21]Gráficos por metal'!$G$6)-2,MONTH('[21]Gráficos por metal'!$H$2)-MONTH('[21]Gráficos por metal'!$G$2)+1,1)</definedName>
    <definedName name="Serie_Antigua_">OFFSET('[21]Gráficos por metal'!$B$6,MATCH('[21]Gráficos por metal'!$C$2,'[21]Gráficos por metal'!$B$6:$B$1048576,0)-1,1,MONTH('[21]Gráficos por metal'!$D$2)-MONTH('[21]Gráficos por metal'!$C$2)+1,1)</definedName>
    <definedName name="tabla3">[14]Oil!$A$5:$FP$18</definedName>
    <definedName name="tabla4">[14]Oil!$A$27:$FP$39</definedName>
    <definedName name="tabla5">[14]Oil!$A$43:$FP$55</definedName>
    <definedName name="Tbl_VarPorcReal">'[12]PBI mensual R'!$A$37:$HP$61</definedName>
    <definedName name="tbl_VarPorcRealesAcum">'[12]PBI mensual R'!$A$191:$HP$215</definedName>
    <definedName name="u">#REF!</definedName>
    <definedName name="variables_PBI">[18]Variables!$A$1:$A$10</definedName>
    <definedName name="vars">[18]Config!$O$4:$O$14</definedName>
    <definedName name="vol_var1">'[22]Blue Book'!$A$1:$CZ$26,'[22]Blue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" i="1" l="1"/>
  <c r="G30" i="1"/>
  <c r="K29" i="1"/>
  <c r="G29" i="1"/>
  <c r="K28" i="1"/>
  <c r="G28" i="1"/>
  <c r="K27" i="1"/>
  <c r="G27" i="1"/>
  <c r="J25" i="1"/>
  <c r="J32" i="1" s="1"/>
  <c r="I25" i="1"/>
  <c r="I32" i="1" s="1"/>
  <c r="F25" i="1"/>
  <c r="F32" i="1" s="1"/>
  <c r="G32" i="1" s="1"/>
  <c r="E25" i="1"/>
  <c r="E32" i="1" s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3" i="1"/>
  <c r="G13" i="1"/>
  <c r="J11" i="1"/>
  <c r="I11" i="1"/>
  <c r="F11" i="1"/>
  <c r="E11" i="1"/>
  <c r="I10" i="1"/>
  <c r="E10" i="1"/>
  <c r="J2" i="1"/>
  <c r="I2" i="1"/>
  <c r="F2" i="1"/>
  <c r="F3" i="1" s="1"/>
  <c r="J3" i="1" s="1"/>
  <c r="E2" i="1"/>
  <c r="E3" i="1" s="1"/>
  <c r="I3" i="1" s="1"/>
  <c r="K32" i="1" l="1"/>
  <c r="G25" i="1"/>
  <c r="K25" i="1"/>
</calcChain>
</file>

<file path=xl/sharedStrings.xml><?xml version="1.0" encoding="utf-8"?>
<sst xmlns="http://schemas.openxmlformats.org/spreadsheetml/2006/main" count="29" uniqueCount="25">
  <si>
    <t>Tipo de columna</t>
  </si>
  <si>
    <t>Bloque</t>
  </si>
  <si>
    <t>Año</t>
  </si>
  <si>
    <t>Mes</t>
  </si>
  <si>
    <t>Producción de oro</t>
  </si>
  <si>
    <t>(Miles de onzas Troy finas)</t>
  </si>
  <si>
    <t>Unidades mineras</t>
  </si>
  <si>
    <t>Var. %</t>
  </si>
  <si>
    <t>Total</t>
  </si>
  <si>
    <t xml:space="preserve">Minera Yanacocha </t>
  </si>
  <si>
    <t>Buenaventura</t>
  </si>
  <si>
    <t xml:space="preserve">Compañía Minera Poderosa </t>
  </si>
  <si>
    <t>Hochschild</t>
  </si>
  <si>
    <t xml:space="preserve">Minera Aurífera Retamas </t>
  </si>
  <si>
    <t xml:space="preserve">Minera Barrick Misquichilca </t>
  </si>
  <si>
    <t>Gold Fields La Cima</t>
  </si>
  <si>
    <t xml:space="preserve">Consorcio Minero Horizonte </t>
  </si>
  <si>
    <t>La Arena - Pan American Silver</t>
  </si>
  <si>
    <t>Artesanales</t>
  </si>
  <si>
    <t>Madre De Dios</t>
  </si>
  <si>
    <t>Puno</t>
  </si>
  <si>
    <t>Arequipa</t>
  </si>
  <si>
    <t>Piura</t>
  </si>
  <si>
    <t>Otros</t>
  </si>
  <si>
    <t>Fuente: INEI, Ministerio de Energía y 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</si>
</sst>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7" fontId="5" fillId="0" borderId="0" xfId="1" applyNumberFormat="1" applyFont="1" applyAlignment="1" applyProtection="1">
      <alignment horizontal="center"/>
      <protection locked="0"/>
    </xf>
    <xf numFmtId="17" fontId="5" fillId="0" borderId="0" xfId="1" applyNumberFormat="1" applyFont="1" applyAlignment="1" applyProtection="1">
      <alignment horizontal="center" vertical="center"/>
      <protection locked="0"/>
    </xf>
    <xf numFmtId="1" fontId="5" fillId="0" borderId="0" xfId="1" applyNumberFormat="1" applyFont="1" applyAlignment="1" applyProtection="1">
      <alignment horizontal="center"/>
      <protection locked="0"/>
    </xf>
    <xf numFmtId="0" fontId="3" fillId="0" borderId="0" xfId="0" applyFont="1"/>
    <xf numFmtId="0" fontId="6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0" xfId="0" applyFont="1" applyFill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1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2" fillId="0" borderId="0" xfId="0" applyFont="1"/>
    <xf numFmtId="0" fontId="9" fillId="2" borderId="0" xfId="0" applyFont="1" applyFill="1" applyAlignment="1">
      <alignment vertical="top"/>
    </xf>
  </cellXfs>
  <cellStyles count="2">
    <cellStyle name="Diseño_Base Mineria 2" xfId="1" xr:uid="{450C2D77-7ECB-44C8-86BB-FD88BD0B0DF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8849E-B4A0-4763-8DD6-967785A43293}">
  <sheetPr>
    <pageSetUpPr fitToPage="1"/>
  </sheetPr>
  <dimension ref="A1:LA34"/>
  <sheetViews>
    <sheetView tabSelected="1" zoomScale="115" zoomScaleNormal="115" workbookViewId="0">
      <pane xSplit="3" ySplit="4" topLeftCell="D7" activePane="bottomRight" state="frozen"/>
      <selection activeCell="M21" sqref="M21"/>
      <selection pane="topRight" activeCell="M21" sqref="M21"/>
      <selection pane="bottomLeft" activeCell="M21" sqref="M21"/>
      <selection pane="bottomRight" activeCell="G15" sqref="G15"/>
    </sheetView>
  </sheetViews>
  <sheetFormatPr baseColWidth="10" defaultColWidth="11.44140625" defaultRowHeight="14.4" x14ac:dyDescent="0.3"/>
  <cols>
    <col min="1" max="1" width="24.5546875" style="6" customWidth="1"/>
    <col min="2" max="2" width="28.44140625" customWidth="1"/>
    <col min="3" max="3" width="3.44140625" customWidth="1"/>
    <col min="4" max="4" width="4.109375" customWidth="1"/>
    <col min="5" max="5" width="9.33203125" customWidth="1"/>
    <col min="6" max="7" width="9" customWidth="1"/>
    <col min="8" max="8" width="3.6640625" customWidth="1"/>
    <col min="9" max="11" width="9" customWidth="1"/>
  </cols>
  <sheetData>
    <row r="1" spans="1:313" s="6" customFormat="1" x14ac:dyDescent="0.3">
      <c r="A1" s="1" t="s">
        <v>0</v>
      </c>
      <c r="B1" s="2"/>
      <c r="C1" s="3"/>
      <c r="D1" s="4"/>
      <c r="E1" s="4" t="s">
        <v>1</v>
      </c>
      <c r="F1" s="4" t="s">
        <v>1</v>
      </c>
      <c r="G1" s="4"/>
      <c r="H1" s="4"/>
      <c r="I1" s="4" t="s">
        <v>1</v>
      </c>
      <c r="J1" s="4" t="s">
        <v>1</v>
      </c>
      <c r="K1" s="4"/>
      <c r="L1" s="3"/>
      <c r="M1" s="3"/>
      <c r="N1" s="5" t="s">
        <v>2</v>
      </c>
      <c r="O1" s="5">
        <v>2020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</row>
    <row r="2" spans="1:313" s="6" customFormat="1" x14ac:dyDescent="0.3">
      <c r="A2" s="1"/>
      <c r="B2" s="2"/>
      <c r="C2" s="3"/>
      <c r="D2" s="3"/>
      <c r="E2" s="3">
        <f>DATE(O1-1,O2,1)</f>
        <v>43525</v>
      </c>
      <c r="F2" s="3">
        <f>DATE(O1,O2,1)</f>
        <v>43891</v>
      </c>
      <c r="G2" s="3"/>
      <c r="H2" s="3"/>
      <c r="I2" s="3">
        <f>DATE(O1-1,1,1)</f>
        <v>43466</v>
      </c>
      <c r="J2" s="3">
        <f>DATE(O1,1,1)</f>
        <v>43831</v>
      </c>
      <c r="K2" s="3"/>
      <c r="L2" s="3"/>
      <c r="M2" s="3"/>
      <c r="N2" s="5" t="s">
        <v>3</v>
      </c>
      <c r="O2" s="5">
        <v>3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</row>
    <row r="3" spans="1:313" s="6" customFormat="1" x14ac:dyDescent="0.3">
      <c r="B3" s="2"/>
      <c r="C3" s="3"/>
      <c r="D3" s="3"/>
      <c r="E3" s="3">
        <f>E2</f>
        <v>43525</v>
      </c>
      <c r="F3" s="3">
        <f>F2</f>
        <v>43891</v>
      </c>
      <c r="G3" s="3"/>
      <c r="H3" s="3"/>
      <c r="I3" s="3">
        <f>E3</f>
        <v>43525</v>
      </c>
      <c r="J3" s="3">
        <f>F3</f>
        <v>43891</v>
      </c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</row>
    <row r="8" spans="1:313" ht="21" x14ac:dyDescent="0.4">
      <c r="B8" s="7" t="s">
        <v>4</v>
      </c>
      <c r="C8" s="7"/>
      <c r="D8" s="7"/>
      <c r="E8" s="7"/>
      <c r="F8" s="7"/>
      <c r="G8" s="7"/>
      <c r="H8" s="7"/>
      <c r="I8" s="7"/>
      <c r="J8" s="7"/>
      <c r="K8" s="7"/>
    </row>
    <row r="9" spans="1:313" ht="21.75" customHeight="1" x14ac:dyDescent="0.3">
      <c r="B9" s="8" t="s">
        <v>5</v>
      </c>
      <c r="C9" s="8"/>
      <c r="D9" s="8"/>
      <c r="E9" s="8"/>
      <c r="F9" s="8"/>
      <c r="G9" s="8"/>
      <c r="H9" s="8"/>
      <c r="I9" s="8"/>
      <c r="J9" s="8"/>
      <c r="K9" s="8"/>
    </row>
    <row r="10" spans="1:313" ht="17.25" customHeight="1" x14ac:dyDescent="0.3">
      <c r="B10" s="9" t="s">
        <v>6</v>
      </c>
      <c r="C10" s="10"/>
      <c r="D10" s="11"/>
      <c r="E10" s="12" t="str">
        <f>CHOOSE($O$2,"Enero","Febrero","Marzo","Abril","Mayo","Junio","Julio","Agosto","Setiembre","Octubre","Noviembre","Diciembre")</f>
        <v>Marzo</v>
      </c>
      <c r="F10" s="12"/>
      <c r="G10" s="12"/>
      <c r="H10" s="11"/>
      <c r="I10" s="12" t="str">
        <f>IF("Enero - "&amp;CHOOSE($O$2,"Enero","Febrero","Marzo","Abril","Mayo","Junio","Julio","Agosto","Setiembre","Octubre","Noviembre","Diciembre")="Enero - Junio","I Semestre",IF("Enero - "&amp;CHOOSE($O$2,"Enero","Febrero","Marzo","Abril","Mayo","Junio","Julio","Agosto","Setiembre","Octubre","Noviembre","Diciembre")="Enero - Marzo","I Trim.","Enero - "&amp;CHOOSE($O$2,"Enero","Febrero","Marzo","Abril","Mayo","Junio","Julio","Agosto","Setiembre","Octubre","Noviembre","Diciembre")))</f>
        <v>I Trim.</v>
      </c>
      <c r="J10" s="12"/>
      <c r="K10" s="12"/>
    </row>
    <row r="11" spans="1:313" ht="15" customHeight="1" x14ac:dyDescent="0.3">
      <c r="B11" s="13"/>
      <c r="C11" s="14"/>
      <c r="D11" s="15"/>
      <c r="E11" s="16">
        <f>$O$1-1</f>
        <v>2019</v>
      </c>
      <c r="F11" s="16">
        <f>$O$1</f>
        <v>2020</v>
      </c>
      <c r="G11" s="17" t="s">
        <v>7</v>
      </c>
      <c r="H11" s="17"/>
      <c r="I11" s="16">
        <f>$O$1-1</f>
        <v>2019</v>
      </c>
      <c r="J11" s="16">
        <f>$O$1</f>
        <v>2020</v>
      </c>
      <c r="K11" s="17" t="s">
        <v>7</v>
      </c>
    </row>
    <row r="12" spans="1:313" ht="6" customHeight="1" x14ac:dyDescent="0.3"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313" x14ac:dyDescent="0.3">
      <c r="A13" s="6">
        <v>42</v>
      </c>
      <c r="B13" s="19" t="s">
        <v>8</v>
      </c>
      <c r="C13" s="20"/>
      <c r="D13" s="21"/>
      <c r="E13" s="21">
        <v>353.77750505803215</v>
      </c>
      <c r="F13" s="21">
        <v>251.49122799227712</v>
      </c>
      <c r="G13" s="20">
        <f t="shared" ref="G13" si="0">F13/E13*100-100</f>
        <v>-28.912600604432555</v>
      </c>
      <c r="H13" s="21"/>
      <c r="I13" s="22">
        <v>1020.4329230297569</v>
      </c>
      <c r="J13" s="22">
        <v>874.61764339851652</v>
      </c>
      <c r="K13" s="20">
        <f t="shared" ref="K13" si="1">J13/I13*100-100</f>
        <v>-14.289550674070938</v>
      </c>
    </row>
    <row r="14" spans="1:313" ht="12.75" customHeight="1" x14ac:dyDescent="0.3"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313" x14ac:dyDescent="0.3">
      <c r="A15" s="23">
        <v>3</v>
      </c>
      <c r="B15" s="18" t="s">
        <v>9</v>
      </c>
      <c r="C15" s="20"/>
      <c r="D15" s="24"/>
      <c r="E15" s="24">
        <v>49.44735338747563</v>
      </c>
      <c r="F15" s="24">
        <v>40.956982372307344</v>
      </c>
      <c r="G15" s="25">
        <f t="shared" ref="G15:G23" si="2">IFERROR(F15/E15*100-100,"n.d.")</f>
        <v>-17.170526698641837</v>
      </c>
      <c r="H15" s="24"/>
      <c r="I15" s="24">
        <v>140.68364126905729</v>
      </c>
      <c r="J15" s="24">
        <v>121.80284507502739</v>
      </c>
      <c r="K15" s="25">
        <f t="shared" ref="K15:K23" si="3">IFERROR(J15/I15*100-100,"n.d.")</f>
        <v>-13.420747447047106</v>
      </c>
    </row>
    <row r="16" spans="1:313" x14ac:dyDescent="0.3">
      <c r="A16" s="6">
        <v>328</v>
      </c>
      <c r="B16" s="18" t="s">
        <v>10</v>
      </c>
      <c r="C16" s="25"/>
      <c r="D16" s="24"/>
      <c r="E16" s="24">
        <v>23.652466759545291</v>
      </c>
      <c r="F16" s="24">
        <v>10.111679349327721</v>
      </c>
      <c r="G16" s="25">
        <f t="shared" si="2"/>
        <v>-57.248943832689214</v>
      </c>
      <c r="H16" s="24"/>
      <c r="I16" s="24">
        <v>69.58914715634306</v>
      </c>
      <c r="J16" s="24">
        <v>49.088699878938563</v>
      </c>
      <c r="K16" s="25">
        <f t="shared" si="3"/>
        <v>-29.459259259704666</v>
      </c>
    </row>
    <row r="17" spans="1:11" x14ac:dyDescent="0.3">
      <c r="A17" s="6">
        <v>14</v>
      </c>
      <c r="B17" s="18" t="s">
        <v>11</v>
      </c>
      <c r="C17" s="25"/>
      <c r="D17" s="24"/>
      <c r="E17" s="24">
        <v>24.401961053056187</v>
      </c>
      <c r="F17" s="24">
        <v>26.394387213042471</v>
      </c>
      <c r="G17" s="25">
        <f t="shared" si="2"/>
        <v>8.1650247521264134</v>
      </c>
      <c r="H17" s="24"/>
      <c r="I17" s="24">
        <v>69.086498575307658</v>
      </c>
      <c r="J17" s="24">
        <v>76.078747876587329</v>
      </c>
      <c r="K17" s="25">
        <f t="shared" si="3"/>
        <v>10.121006919547071</v>
      </c>
    </row>
    <row r="18" spans="1:11" x14ac:dyDescent="0.3">
      <c r="A18" s="6">
        <v>337</v>
      </c>
      <c r="B18" s="18" t="s">
        <v>12</v>
      </c>
      <c r="C18" s="25"/>
      <c r="D18" s="24"/>
      <c r="E18" s="24">
        <v>17.58965048096967</v>
      </c>
      <c r="F18" s="24">
        <v>11.452570522962265</v>
      </c>
      <c r="G18" s="25">
        <f t="shared" si="2"/>
        <v>-34.890289404255881</v>
      </c>
      <c r="H18" s="24"/>
      <c r="I18" s="24">
        <v>56.367842356723528</v>
      </c>
      <c r="J18" s="24">
        <v>50.059029452670515</v>
      </c>
      <c r="K18" s="25">
        <f t="shared" si="3"/>
        <v>-11.192219961388147</v>
      </c>
    </row>
    <row r="19" spans="1:11" x14ac:dyDescent="0.3">
      <c r="A19" s="6">
        <v>11</v>
      </c>
      <c r="B19" s="18" t="s">
        <v>13</v>
      </c>
      <c r="C19" s="25"/>
      <c r="D19" s="24"/>
      <c r="E19" s="24">
        <v>11.726835653472302</v>
      </c>
      <c r="F19" s="24">
        <v>16.066437086493899</v>
      </c>
      <c r="G19" s="25">
        <f t="shared" si="2"/>
        <v>37.005732503266103</v>
      </c>
      <c r="H19" s="24"/>
      <c r="I19" s="24">
        <v>44.914868408063704</v>
      </c>
      <c r="J19" s="24">
        <v>56.639873304225894</v>
      </c>
      <c r="K19" s="25">
        <f t="shared" si="3"/>
        <v>26.104952127739423</v>
      </c>
    </row>
    <row r="20" spans="1:11" x14ac:dyDescent="0.3">
      <c r="A20" s="6">
        <v>4</v>
      </c>
      <c r="B20" s="18" t="s">
        <v>14</v>
      </c>
      <c r="C20" s="25"/>
      <c r="D20" s="24"/>
      <c r="E20" s="24">
        <v>18.368618590930314</v>
      </c>
      <c r="F20" s="24">
        <v>8.1598656933276299</v>
      </c>
      <c r="G20" s="25">
        <f t="shared" si="2"/>
        <v>-55.577140148379783</v>
      </c>
      <c r="H20" s="24"/>
      <c r="I20" s="24">
        <v>52.453402083040032</v>
      </c>
      <c r="J20" s="24">
        <v>24.509674965196602</v>
      </c>
      <c r="K20" s="25">
        <f t="shared" si="3"/>
        <v>-53.27343128974772</v>
      </c>
    </row>
    <row r="21" spans="1:11" x14ac:dyDescent="0.3">
      <c r="A21" s="6">
        <v>12</v>
      </c>
      <c r="B21" s="18" t="s">
        <v>15</v>
      </c>
      <c r="C21" s="25"/>
      <c r="D21" s="24"/>
      <c r="E21" s="24">
        <v>12.62710670745258</v>
      </c>
      <c r="F21" s="24">
        <v>13.1426265471804</v>
      </c>
      <c r="G21" s="25">
        <f t="shared" si="2"/>
        <v>4.082644200856862</v>
      </c>
      <c r="H21" s="24"/>
      <c r="I21" s="24">
        <v>39.277237099441678</v>
      </c>
      <c r="J21" s="24">
        <v>37.566568408816977</v>
      </c>
      <c r="K21" s="25">
        <f t="shared" si="3"/>
        <v>-4.3553692086173186</v>
      </c>
    </row>
    <row r="22" spans="1:11" x14ac:dyDescent="0.3">
      <c r="A22" s="6">
        <v>10</v>
      </c>
      <c r="B22" s="18" t="s">
        <v>16</v>
      </c>
      <c r="C22" s="25"/>
      <c r="D22" s="24"/>
      <c r="E22" s="24">
        <v>14.510125541432295</v>
      </c>
      <c r="F22" s="24">
        <v>8.3820516191829899</v>
      </c>
      <c r="G22" s="25">
        <f t="shared" si="2"/>
        <v>-42.233086852013571</v>
      </c>
      <c r="H22" s="24"/>
      <c r="I22" s="24">
        <v>37.735096678798094</v>
      </c>
      <c r="J22" s="24">
        <v>29.271557808426053</v>
      </c>
      <c r="K22" s="25">
        <f t="shared" si="3"/>
        <v>-22.428825192668384</v>
      </c>
    </row>
    <row r="23" spans="1:11" x14ac:dyDescent="0.3">
      <c r="A23" s="6">
        <v>30</v>
      </c>
      <c r="B23" s="18" t="s">
        <v>17</v>
      </c>
      <c r="C23" s="25"/>
      <c r="D23" s="24"/>
      <c r="E23" s="24">
        <v>11.485742335367199</v>
      </c>
      <c r="F23" s="24">
        <v>6.3759399400185748</v>
      </c>
      <c r="G23" s="25">
        <f t="shared" si="2"/>
        <v>-44.488220666542269</v>
      </c>
      <c r="H23" s="24"/>
      <c r="I23" s="24">
        <v>31.758733991967294</v>
      </c>
      <c r="J23" s="24">
        <v>28.723378820006303</v>
      </c>
      <c r="K23" s="25">
        <f t="shared" si="3"/>
        <v>-9.5575446197846503</v>
      </c>
    </row>
    <row r="24" spans="1:11" x14ac:dyDescent="0.3">
      <c r="B24" s="18"/>
      <c r="C24" s="25"/>
      <c r="D24" s="24"/>
      <c r="E24" s="24"/>
      <c r="F24" s="24"/>
      <c r="G24" s="24"/>
      <c r="H24" s="24"/>
      <c r="I24" s="24"/>
      <c r="J24" s="24"/>
      <c r="K24" s="24"/>
    </row>
    <row r="25" spans="1:11" s="26" customFormat="1" ht="13.5" customHeight="1" x14ac:dyDescent="0.3">
      <c r="A25" s="1"/>
      <c r="B25" s="19" t="s">
        <v>18</v>
      </c>
      <c r="C25" s="19"/>
      <c r="D25" s="19"/>
      <c r="E25" s="21">
        <f>SUM(E27:E30)</f>
        <v>40.345596153661155</v>
      </c>
      <c r="F25" s="21">
        <f>SUM(F27:F30)</f>
        <v>15.511946309462701</v>
      </c>
      <c r="G25" s="20">
        <f t="shared" ref="G25" si="4">F25/E25*100-100</f>
        <v>-61.552318497454969</v>
      </c>
      <c r="H25" s="24"/>
      <c r="I25" s="21">
        <f>SUM(I27:I30)</f>
        <v>127.72032015701834</v>
      </c>
      <c r="J25" s="21">
        <f>SUM(J27:J30)</f>
        <v>76.572714674873907</v>
      </c>
      <c r="K25" s="20">
        <f t="shared" ref="K25" si="5">J25/I25*100-100</f>
        <v>-40.046568485941755</v>
      </c>
    </row>
    <row r="26" spans="1:11" x14ac:dyDescent="0.3">
      <c r="B26" s="18"/>
      <c r="C26" s="25"/>
      <c r="D26" s="24"/>
      <c r="E26" s="24"/>
      <c r="F26" s="24"/>
      <c r="G26" s="24"/>
      <c r="H26" s="24"/>
      <c r="I26" s="24"/>
      <c r="J26" s="24"/>
      <c r="K26" s="24"/>
    </row>
    <row r="27" spans="1:11" x14ac:dyDescent="0.3">
      <c r="A27" s="6">
        <v>5</v>
      </c>
      <c r="B27" s="18" t="s">
        <v>19</v>
      </c>
      <c r="C27" s="25"/>
      <c r="D27" s="24"/>
      <c r="E27" s="24">
        <v>16.119917849956217</v>
      </c>
      <c r="F27" s="24">
        <v>7.6069066753115999</v>
      </c>
      <c r="G27" s="25">
        <f t="shared" ref="G27:G32" si="6">F27/E27*100-100</f>
        <v>-52.810512149525245</v>
      </c>
      <c r="H27" s="24"/>
      <c r="I27" s="24">
        <v>54.749451205525965</v>
      </c>
      <c r="J27" s="24">
        <v>34.864591102179844</v>
      </c>
      <c r="K27" s="25">
        <f t="shared" ref="K27:K30" si="7">J27/I27*100-100</f>
        <v>-36.319743240347044</v>
      </c>
    </row>
    <row r="28" spans="1:11" x14ac:dyDescent="0.3">
      <c r="A28" s="6">
        <v>45</v>
      </c>
      <c r="B28" s="18" t="s">
        <v>20</v>
      </c>
      <c r="C28" s="25"/>
      <c r="D28" s="24"/>
      <c r="E28" s="24">
        <v>17.061476614340574</v>
      </c>
      <c r="F28" s="24">
        <v>5.8584849287598004</v>
      </c>
      <c r="G28" s="25">
        <f t="shared" si="6"/>
        <v>-65.662497677161156</v>
      </c>
      <c r="H28" s="24"/>
      <c r="I28" s="24">
        <v>51.431449803239857</v>
      </c>
      <c r="J28" s="24">
        <v>30.630758537252252</v>
      </c>
      <c r="K28" s="25">
        <f t="shared" si="7"/>
        <v>-40.443525013516712</v>
      </c>
    </row>
    <row r="29" spans="1:11" x14ac:dyDescent="0.3">
      <c r="A29" s="6">
        <v>46</v>
      </c>
      <c r="B29" s="18" t="s">
        <v>21</v>
      </c>
      <c r="C29" s="25"/>
      <c r="D29" s="24"/>
      <c r="E29" s="24">
        <v>4.6546857627438527</v>
      </c>
      <c r="F29" s="24">
        <v>1.7034939082620002</v>
      </c>
      <c r="G29" s="25">
        <f t="shared" si="6"/>
        <v>-63.40260126909574</v>
      </c>
      <c r="H29" s="24"/>
      <c r="I29" s="24">
        <v>14.003627349263422</v>
      </c>
      <c r="J29" s="24">
        <v>9.1891506036526209</v>
      </c>
      <c r="K29" s="25">
        <f t="shared" si="7"/>
        <v>-34.380211823217635</v>
      </c>
    </row>
    <row r="30" spans="1:11" x14ac:dyDescent="0.3">
      <c r="A30" s="6">
        <v>47</v>
      </c>
      <c r="B30" s="18" t="s">
        <v>22</v>
      </c>
      <c r="C30" s="25"/>
      <c r="D30" s="24"/>
      <c r="E30" s="24">
        <v>2.5095159266205131</v>
      </c>
      <c r="F30" s="24">
        <v>0.34306079712929999</v>
      </c>
      <c r="G30" s="25">
        <f t="shared" si="6"/>
        <v>-86.329602713807475</v>
      </c>
      <c r="H30" s="24"/>
      <c r="I30" s="24">
        <v>7.5357917989890764</v>
      </c>
      <c r="J30" s="24">
        <v>1.888214431789188</v>
      </c>
      <c r="K30" s="25">
        <f t="shared" si="7"/>
        <v>-74.943383759056459</v>
      </c>
    </row>
    <row r="31" spans="1:11" x14ac:dyDescent="0.3">
      <c r="B31" s="18"/>
      <c r="C31" s="25"/>
      <c r="D31" s="24"/>
      <c r="E31" s="24"/>
      <c r="F31" s="24"/>
      <c r="G31" s="24"/>
      <c r="H31" s="24"/>
      <c r="I31" s="24"/>
      <c r="J31" s="24"/>
      <c r="K31" s="24"/>
    </row>
    <row r="32" spans="1:11" ht="15.75" customHeight="1" x14ac:dyDescent="0.3">
      <c r="B32" s="18" t="s">
        <v>23</v>
      </c>
      <c r="C32" s="25"/>
      <c r="D32" s="24"/>
      <c r="E32" s="24">
        <f>E13-SUM(E15:E23)-E25</f>
        <v>129.62204839466952</v>
      </c>
      <c r="F32" s="24">
        <f>F13-SUM(F15:F23)-F25</f>
        <v>94.936741338971103</v>
      </c>
      <c r="G32" s="25">
        <f t="shared" si="6"/>
        <v>-26.758801828288952</v>
      </c>
      <c r="H32" s="24"/>
      <c r="I32" s="24">
        <f>I13-SUM(I15:I23)-I25</f>
        <v>350.84613525399629</v>
      </c>
      <c r="J32" s="24">
        <f>J13-SUM(J15:J23)-J25</f>
        <v>324.30455313374699</v>
      </c>
      <c r="K32" s="25">
        <f t="shared" ref="K32" si="8">J32/I32*100-100</f>
        <v>-7.5650205184772545</v>
      </c>
    </row>
    <row r="33" spans="2:11" ht="6" customHeight="1" x14ac:dyDescent="0.3"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2:11" x14ac:dyDescent="0.3">
      <c r="B34" s="27" t="s">
        <v>24</v>
      </c>
      <c r="C34" s="27"/>
      <c r="D34" s="27"/>
      <c r="E34" s="27"/>
      <c r="F34" s="27"/>
      <c r="G34" s="27"/>
      <c r="H34" s="27"/>
      <c r="I34" s="27"/>
      <c r="J34" s="27"/>
      <c r="K34" s="27"/>
    </row>
  </sheetData>
  <mergeCells count="5">
    <mergeCell ref="B8:K8"/>
    <mergeCell ref="B9:K9"/>
    <mergeCell ref="B10:B11"/>
    <mergeCell ref="E10:G10"/>
    <mergeCell ref="I10:K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NE01C132003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2020-05-22T22:09:12Z</dcterms:created>
  <dcterms:modified xsi:type="dcterms:W3CDTF">2020-05-22T22:09:12Z</dcterms:modified>
</cp:coreProperties>
</file>