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50F3EB23-EBDB-4F6D-91E9-A209484BA038}" xr6:coauthVersionLast="45" xr6:coauthVersionMax="45" xr10:uidLastSave="{00000000-0000-0000-0000-000000000000}"/>
  <bookViews>
    <workbookView xWindow="-108" yWindow="-108" windowWidth="23256" windowHeight="12576" xr2:uid="{FE425BB3-8DD7-4C6E-B366-7F76DCFE0C1F}"/>
  </bookViews>
  <sheets>
    <sheet name="NE01C11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" l="1"/>
  <c r="L27" i="1"/>
  <c r="H27" i="1"/>
  <c r="G27" i="1"/>
  <c r="L25" i="1"/>
  <c r="M25" i="1" s="1"/>
  <c r="G25" i="1"/>
  <c r="H25" i="1" s="1"/>
  <c r="L24" i="1"/>
  <c r="G24" i="1"/>
  <c r="L23" i="1"/>
  <c r="M23" i="1" s="1"/>
  <c r="G23" i="1"/>
  <c r="H23" i="1" s="1"/>
  <c r="K22" i="1"/>
  <c r="M21" i="1" s="1"/>
  <c r="J22" i="1"/>
  <c r="M24" i="1" s="1"/>
  <c r="F22" i="1"/>
  <c r="E22" i="1"/>
  <c r="L21" i="1"/>
  <c r="G21" i="1"/>
  <c r="L19" i="1"/>
  <c r="M19" i="1" s="1"/>
  <c r="G19" i="1"/>
  <c r="H19" i="1" s="1"/>
  <c r="L18" i="1"/>
  <c r="M18" i="1" s="1"/>
  <c r="G18" i="1"/>
  <c r="H18" i="1" s="1"/>
  <c r="L17" i="1"/>
  <c r="G17" i="1"/>
  <c r="L16" i="1"/>
  <c r="M16" i="1" s="1"/>
  <c r="G16" i="1"/>
  <c r="H16" i="1" s="1"/>
  <c r="L15" i="1"/>
  <c r="M15" i="1" s="1"/>
  <c r="G15" i="1"/>
  <c r="H15" i="1" s="1"/>
  <c r="L14" i="1"/>
  <c r="G14" i="1"/>
  <c r="L13" i="1"/>
  <c r="M13" i="1" s="1"/>
  <c r="G13" i="1"/>
  <c r="H13" i="1" s="1"/>
  <c r="L12" i="1"/>
  <c r="M12" i="1" s="1"/>
  <c r="G12" i="1"/>
  <c r="H12" i="1" s="1"/>
  <c r="K10" i="1"/>
  <c r="M10" i="1" s="1"/>
  <c r="J10" i="1"/>
  <c r="F10" i="1"/>
  <c r="H10" i="1" s="1"/>
  <c r="E10" i="1"/>
  <c r="H24" i="1" s="1"/>
  <c r="K2" i="1"/>
  <c r="K8" i="1" s="1"/>
  <c r="J2" i="1"/>
  <c r="J7" i="1" s="1"/>
  <c r="F2" i="1"/>
  <c r="F8" i="1" s="1"/>
  <c r="E2" i="1"/>
  <c r="E8" i="1" s="1"/>
  <c r="J8" i="1" l="1"/>
  <c r="G10" i="1"/>
  <c r="H14" i="1"/>
  <c r="H17" i="1"/>
  <c r="H21" i="1"/>
  <c r="E7" i="1"/>
  <c r="L10" i="1"/>
  <c r="E6" i="1"/>
  <c r="M14" i="1"/>
  <c r="M17" i="1"/>
</calcChain>
</file>

<file path=xl/sharedStrings.xml><?xml version="1.0" encoding="utf-8"?>
<sst xmlns="http://schemas.openxmlformats.org/spreadsheetml/2006/main" count="42" uniqueCount="38">
  <si>
    <t>Mes</t>
  </si>
  <si>
    <t>Mensual</t>
  </si>
  <si>
    <t>Acumulado</t>
  </si>
  <si>
    <t>Año</t>
  </si>
  <si>
    <t>Sector Minería e Hidrocarburos</t>
  </si>
  <si>
    <t>(variación porcentual con respecto a similar periodo del año anterior)</t>
  </si>
  <si>
    <t>Estructura porcentual 2019</t>
  </si>
  <si>
    <t>Var. %</t>
  </si>
  <si>
    <t>Contribución</t>
  </si>
  <si>
    <t>MM niv</t>
  </si>
  <si>
    <t>Minería metálica</t>
  </si>
  <si>
    <t>mill101</t>
  </si>
  <si>
    <t>Cobre</t>
  </si>
  <si>
    <t>mill42</t>
  </si>
  <si>
    <t>Oro</t>
  </si>
  <si>
    <t>mill136</t>
  </si>
  <si>
    <t>Zinc</t>
  </si>
  <si>
    <t>mill237</t>
  </si>
  <si>
    <t>Molibdeno</t>
  </si>
  <si>
    <t>mill188</t>
  </si>
  <si>
    <t>Plata</t>
  </si>
  <si>
    <t>mill232</t>
  </si>
  <si>
    <t>Hierro</t>
  </si>
  <si>
    <t>mill214</t>
  </si>
  <si>
    <t>Plomo</t>
  </si>
  <si>
    <t>mill222</t>
  </si>
  <si>
    <t>Estaño</t>
  </si>
  <si>
    <t>HH niv</t>
  </si>
  <si>
    <t>Hidrocarburos</t>
  </si>
  <si>
    <t>mill250</t>
  </si>
  <si>
    <t>Petróleo</t>
  </si>
  <si>
    <t>mill282</t>
  </si>
  <si>
    <t>Líquidos de gas natural</t>
  </si>
  <si>
    <t>mill300</t>
  </si>
  <si>
    <t>Gas natural</t>
  </si>
  <si>
    <t>MH niv</t>
  </si>
  <si>
    <t>Minería e Hidrocarburos</t>
  </si>
  <si>
    <t>Fuente: INEI, Ministerio de Energía y Minas, Perupetro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</si>
</sst>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7" fontId="4" fillId="0" borderId="0" xfId="1" applyNumberFormat="1" applyFont="1" applyAlignment="1" applyProtection="1">
      <alignment horizontal="center"/>
      <protection locked="0"/>
    </xf>
    <xf numFmtId="1" fontId="4" fillId="0" borderId="0" xfId="1" applyNumberFormat="1" applyFont="1" applyAlignment="1" applyProtection="1">
      <alignment horizontal="center"/>
      <protection locked="0"/>
    </xf>
    <xf numFmtId="0" fontId="2" fillId="0" borderId="0" xfId="0" applyFont="1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" fontId="6" fillId="2" borderId="0" xfId="0" applyNumberFormat="1" applyFont="1" applyFill="1"/>
    <xf numFmtId="1" fontId="6" fillId="2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horizontal="left" vertical="top"/>
    </xf>
  </cellXfs>
  <cellStyles count="2">
    <cellStyle name="Diseño_Base Mineria 2" xfId="1" xr:uid="{19700683-495B-447E-9512-0BE7D7326B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4152D-C285-470D-BAE9-A046722B5560}">
  <dimension ref="A1:LD29"/>
  <sheetViews>
    <sheetView tabSelected="1" zoomScale="93" zoomScaleNormal="93" workbookViewId="0">
      <pane xSplit="1" ySplit="2" topLeftCell="B3" activePane="bottomRight" state="frozen"/>
      <selection activeCell="M21" sqref="M21"/>
      <selection pane="topRight" activeCell="M21" sqref="M21"/>
      <selection pane="bottomLeft" activeCell="M21" sqref="M21"/>
      <selection pane="bottomRight" activeCell="M21" sqref="M21"/>
    </sheetView>
  </sheetViews>
  <sheetFormatPr baseColWidth="10" defaultColWidth="11.44140625" defaultRowHeight="14.4" x14ac:dyDescent="0.3"/>
  <cols>
    <col min="1" max="1" width="24.5546875" style="3" customWidth="1"/>
    <col min="2" max="2" width="26.33203125" customWidth="1"/>
    <col min="3" max="3" width="10.5546875" customWidth="1"/>
    <col min="4" max="4" width="3.44140625" customWidth="1"/>
    <col min="5" max="6" width="9" hidden="1" customWidth="1"/>
    <col min="7" max="7" width="8.6640625" customWidth="1"/>
    <col min="8" max="8" width="14" customWidth="1"/>
    <col min="9" max="9" width="2.109375" customWidth="1"/>
    <col min="10" max="11" width="9" hidden="1" customWidth="1"/>
    <col min="12" max="12" width="8.6640625" customWidth="1"/>
    <col min="13" max="13" width="14" customWidth="1"/>
  </cols>
  <sheetData>
    <row r="1" spans="1:316" s="3" customFormat="1" x14ac:dyDescent="0.3">
      <c r="A1" s="1" t="s">
        <v>0</v>
      </c>
      <c r="B1" s="2">
        <v>3</v>
      </c>
      <c r="C1" s="1"/>
      <c r="D1" s="1"/>
      <c r="E1" s="1" t="s">
        <v>1</v>
      </c>
      <c r="F1" s="1" t="s">
        <v>1</v>
      </c>
      <c r="G1" s="1"/>
      <c r="H1" s="1"/>
      <c r="I1" s="1"/>
      <c r="J1" s="1" t="s">
        <v>2</v>
      </c>
      <c r="K1" s="1" t="s">
        <v>2</v>
      </c>
      <c r="L1" s="1"/>
      <c r="M1" s="1"/>
      <c r="N1" s="1"/>
      <c r="O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</row>
    <row r="2" spans="1:316" s="3" customFormat="1" x14ac:dyDescent="0.3">
      <c r="A2" s="1" t="s">
        <v>3</v>
      </c>
      <c r="B2" s="2">
        <v>2020</v>
      </c>
      <c r="C2" s="1"/>
      <c r="D2" s="1"/>
      <c r="E2" s="1">
        <f>DATE($B$2-1,$B$1,1)</f>
        <v>43525</v>
      </c>
      <c r="F2" s="1">
        <f>DATE($B$2,$B$1,1)</f>
        <v>43891</v>
      </c>
      <c r="G2" s="1"/>
      <c r="H2" s="1"/>
      <c r="I2" s="1"/>
      <c r="J2" s="1">
        <f>DATE($B$2-1,$B$1,1)</f>
        <v>43525</v>
      </c>
      <c r="K2" s="1">
        <f>DATE($B$2,$B$1,1)</f>
        <v>43891</v>
      </c>
      <c r="L2" s="1"/>
      <c r="M2" s="1"/>
      <c r="N2" s="1"/>
      <c r="O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</row>
    <row r="4" spans="1:316" ht="21" x14ac:dyDescent="0.4">
      <c r="B4" s="4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316" ht="21.75" customHeight="1" x14ac:dyDescent="0.3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316" ht="17.25" customHeight="1" x14ac:dyDescent="0.3">
      <c r="B6" s="6"/>
      <c r="C6" s="7" t="s">
        <v>6</v>
      </c>
      <c r="D6" s="6"/>
      <c r="E6" s="8">
        <f>YEAR(F2)</f>
        <v>2020</v>
      </c>
      <c r="F6" s="8"/>
      <c r="G6" s="8"/>
      <c r="H6" s="8"/>
      <c r="I6" s="8"/>
      <c r="J6" s="8"/>
      <c r="K6" s="8"/>
      <c r="L6" s="8"/>
      <c r="M6" s="8"/>
    </row>
    <row r="7" spans="1:316" ht="15" customHeight="1" x14ac:dyDescent="0.3">
      <c r="B7" s="9"/>
      <c r="C7" s="10"/>
      <c r="D7" s="9"/>
      <c r="E7" s="11" t="str">
        <f>CHOOSE(MONTH(E2),"Enero","Febrero","Marzo","Abril","Mayo","Junio","Julio","Agosto","Setiembre","Octubre","Noviembre","Diciembre")</f>
        <v>Marzo</v>
      </c>
      <c r="F7" s="11"/>
      <c r="G7" s="11"/>
      <c r="H7" s="11"/>
      <c r="I7" s="9"/>
      <c r="J7" s="11" t="str">
        <f>IF("Enero - "&amp;CHOOSE(MONTH(J2),"Enero","Febrero","Marzo","Abril","Mayo","Junio","Julio","Agosto","Setiembre","Octubre","Noviembre","Diciembre")="Enero - Junio","I Semestre",IF("Enero - "&amp;CHOOSE(MONTH(J2),"Enero","Febrero","Marzo","Abril","Mayo","Junio","Julio","Agosto","Setiembre","Octubre","Noviembre","Diciembre")="Enero - Marzo","I Trim.","Enero - "&amp;CHOOSE(MONTH(J2),"Enero","Febrero","Marzo","Abril","Mayo","Junio","Julio","Agosto","Setiembre","Octubre","Noviembre","Diciembre")))</f>
        <v>I Trim.</v>
      </c>
      <c r="K7" s="11"/>
      <c r="L7" s="11"/>
      <c r="M7" s="11"/>
    </row>
    <row r="8" spans="1:316" x14ac:dyDescent="0.3">
      <c r="B8" s="12"/>
      <c r="C8" s="13"/>
      <c r="D8" s="12"/>
      <c r="E8" s="14">
        <f>YEAR(E2)</f>
        <v>2019</v>
      </c>
      <c r="F8" s="14">
        <f>YEAR(F2)</f>
        <v>2020</v>
      </c>
      <c r="G8" s="14" t="s">
        <v>7</v>
      </c>
      <c r="H8" s="14" t="s">
        <v>8</v>
      </c>
      <c r="I8" s="12"/>
      <c r="J8" s="14">
        <f>YEAR(J2)</f>
        <v>2019</v>
      </c>
      <c r="K8" s="14">
        <f>YEAR(K2)</f>
        <v>2020</v>
      </c>
      <c r="L8" s="14" t="s">
        <v>7</v>
      </c>
      <c r="M8" s="14" t="s">
        <v>8</v>
      </c>
    </row>
    <row r="9" spans="1:316" ht="6" customHeight="1" x14ac:dyDescent="0.3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316" ht="15.6" x14ac:dyDescent="0.3">
      <c r="A10" s="15" t="s">
        <v>9</v>
      </c>
      <c r="B10" s="16" t="s">
        <v>10</v>
      </c>
      <c r="C10" s="17">
        <v>85.004791817029854</v>
      </c>
      <c r="D10" s="17"/>
      <c r="E10" s="18">
        <f>SUM(E12:E19)</f>
        <v>5987.4680969039946</v>
      </c>
      <c r="F10" s="18">
        <f>SUM(F12:F19)</f>
        <v>4606.0387790001487</v>
      </c>
      <c r="G10" s="17">
        <f>F10/E10*100-100</f>
        <v>-23.072011333440869</v>
      </c>
      <c r="H10" s="17">
        <f>(F10-E10)/(E10+E22)*100</f>
        <v>-19.611511676864296</v>
      </c>
      <c r="I10" s="16"/>
      <c r="J10" s="18">
        <f>SUM(J12:J19)</f>
        <v>16749.964664282499</v>
      </c>
      <c r="K10" s="18">
        <f>SUM(K12:K19)</f>
        <v>15702.20721930362</v>
      </c>
      <c r="L10" s="17">
        <f>K10/J10*100-100</f>
        <v>-6.2552815243432036</v>
      </c>
      <c r="M10" s="17">
        <f>(K10-J10)/(J10+J22)*100</f>
        <v>-5.2904134835293473</v>
      </c>
    </row>
    <row r="11" spans="1:316" ht="15.6" x14ac:dyDescent="0.3">
      <c r="B11" s="19"/>
      <c r="C11" s="20"/>
      <c r="D11" s="20"/>
      <c r="E11" s="19"/>
      <c r="F11" s="19"/>
      <c r="G11" s="19"/>
      <c r="H11" s="19"/>
      <c r="I11" s="19"/>
      <c r="J11" s="21"/>
      <c r="K11" s="21"/>
      <c r="L11" s="19"/>
      <c r="M11" s="19"/>
    </row>
    <row r="12" spans="1:316" ht="15.6" x14ac:dyDescent="0.3">
      <c r="A12" s="3" t="s">
        <v>11</v>
      </c>
      <c r="B12" s="19" t="s">
        <v>12</v>
      </c>
      <c r="C12" s="20">
        <v>47.711662814994945</v>
      </c>
      <c r="D12" s="20"/>
      <c r="E12" s="22">
        <v>3451.755131811603</v>
      </c>
      <c r="F12" s="22">
        <v>2499.1705253856117</v>
      </c>
      <c r="G12" s="20">
        <f>F12/E12*100-100</f>
        <v>-27.597108428894884</v>
      </c>
      <c r="H12" s="20">
        <f>G12*E12/SUM(E$12:E$19)*$E$10/($E$10+$E$22)</f>
        <v>-13.523402095209365</v>
      </c>
      <c r="I12" s="19"/>
      <c r="J12" s="22">
        <v>9642.9453198837437</v>
      </c>
      <c r="K12" s="22">
        <v>8422.9000251879916</v>
      </c>
      <c r="L12" s="20">
        <f>K12/J12*100-100</f>
        <v>-12.652205879255803</v>
      </c>
      <c r="M12" s="20">
        <f>L12*J12/SUM(J$12:J$19)*$J$10/($J$10+$J$22)</f>
        <v>-6.1603418887708896</v>
      </c>
    </row>
    <row r="13" spans="1:316" ht="15.6" x14ac:dyDescent="0.3">
      <c r="A13" s="3" t="s">
        <v>13</v>
      </c>
      <c r="B13" s="19" t="s">
        <v>14</v>
      </c>
      <c r="C13" s="20">
        <v>10.47959155242151</v>
      </c>
      <c r="D13" s="20"/>
      <c r="E13" s="22">
        <v>759.32760005331772</v>
      </c>
      <c r="F13" s="22">
        <v>539.78624377067888</v>
      </c>
      <c r="G13" s="20">
        <f t="shared" ref="G13:G19" si="0">F13/E13*100-100</f>
        <v>-28.912600604432569</v>
      </c>
      <c r="H13" s="20">
        <f t="shared" ref="H13:H19" si="1">G13*E13/SUM(E$12:E$19)*$E$10/($E$10+$E$22)</f>
        <v>-3.1167268686788376</v>
      </c>
      <c r="I13" s="19"/>
      <c r="J13" s="22">
        <v>2190.1982782440487</v>
      </c>
      <c r="K13" s="22">
        <v>1877.2287854117362</v>
      </c>
      <c r="L13" s="20">
        <f t="shared" ref="L13:L19" si="2">K13/J13*100-100</f>
        <v>-14.289550674070924</v>
      </c>
      <c r="M13" s="20">
        <f t="shared" ref="M13:M19" si="3">L13*J13/SUM(J$12:J$19)*$J$10/($J$10+$J$22)</f>
        <v>-1.5802684416590167</v>
      </c>
    </row>
    <row r="14" spans="1:316" ht="15.6" x14ac:dyDescent="0.3">
      <c r="A14" s="3" t="s">
        <v>15</v>
      </c>
      <c r="B14" s="19" t="s">
        <v>16</v>
      </c>
      <c r="C14" s="20">
        <v>10.087922836634434</v>
      </c>
      <c r="D14" s="20"/>
      <c r="E14" s="22">
        <v>716.77489816904938</v>
      </c>
      <c r="F14" s="22">
        <v>644.73030886844799</v>
      </c>
      <c r="G14" s="20">
        <f t="shared" si="0"/>
        <v>-10.051215449178557</v>
      </c>
      <c r="H14" s="20">
        <f t="shared" si="1"/>
        <v>-1.0227836386645883</v>
      </c>
      <c r="I14" s="19"/>
      <c r="J14" s="22">
        <v>1988.5026685636067</v>
      </c>
      <c r="K14" s="22">
        <v>2150.2528053901428</v>
      </c>
      <c r="L14" s="20">
        <f t="shared" si="2"/>
        <v>8.134268029088247</v>
      </c>
      <c r="M14" s="20">
        <f t="shared" si="3"/>
        <v>0.81672061499603399</v>
      </c>
    </row>
    <row r="15" spans="1:316" ht="15.6" x14ac:dyDescent="0.3">
      <c r="A15" s="3" t="s">
        <v>17</v>
      </c>
      <c r="B15" s="19" t="s">
        <v>18</v>
      </c>
      <c r="C15" s="20">
        <v>6.6374145103315314</v>
      </c>
      <c r="D15" s="20"/>
      <c r="E15" s="22">
        <v>370.83108985079224</v>
      </c>
      <c r="F15" s="22">
        <v>440.77252255750511</v>
      </c>
      <c r="G15" s="20">
        <f t="shared" si="0"/>
        <v>18.860725171358879</v>
      </c>
      <c r="H15" s="20">
        <f t="shared" si="1"/>
        <v>0.99292609940090382</v>
      </c>
      <c r="I15" s="19"/>
      <c r="J15" s="22">
        <v>1054.2542596889277</v>
      </c>
      <c r="K15" s="22">
        <v>1312.5724171533634</v>
      </c>
      <c r="L15" s="20">
        <f t="shared" si="2"/>
        <v>24.502453283011263</v>
      </c>
      <c r="M15" s="20">
        <f t="shared" si="3"/>
        <v>1.3043189240405315</v>
      </c>
    </row>
    <row r="16" spans="1:316" ht="15.6" x14ac:dyDescent="0.3">
      <c r="A16" s="3" t="s">
        <v>19</v>
      </c>
      <c r="B16" s="19" t="s">
        <v>20</v>
      </c>
      <c r="C16" s="20">
        <v>5.4564926713181476</v>
      </c>
      <c r="D16" s="20"/>
      <c r="E16" s="22">
        <v>374.99436874398816</v>
      </c>
      <c r="F16" s="22">
        <v>257.31988481442175</v>
      </c>
      <c r="G16" s="20">
        <f t="shared" si="0"/>
        <v>-31.380333609730499</v>
      </c>
      <c r="H16" s="20">
        <f t="shared" si="1"/>
        <v>-1.6705701013754684</v>
      </c>
      <c r="I16" s="19"/>
      <c r="J16" s="22">
        <v>1041.2437191467516</v>
      </c>
      <c r="K16" s="22">
        <v>1012.0496583352424</v>
      </c>
      <c r="L16" s="20">
        <f t="shared" si="2"/>
        <v>-2.8037682508598749</v>
      </c>
      <c r="M16" s="20">
        <f t="shared" si="3"/>
        <v>-0.14740878597078097</v>
      </c>
    </row>
    <row r="17" spans="1:13" ht="15.6" x14ac:dyDescent="0.3">
      <c r="A17" s="3" t="s">
        <v>21</v>
      </c>
      <c r="B17" s="19" t="s">
        <v>22</v>
      </c>
      <c r="C17" s="20">
        <v>2.3755180843286037</v>
      </c>
      <c r="D17" s="20"/>
      <c r="E17" s="22">
        <v>159.08345811927751</v>
      </c>
      <c r="F17" s="22">
        <v>91.603033265552341</v>
      </c>
      <c r="G17" s="20">
        <f t="shared" si="0"/>
        <v>-42.418253696201234</v>
      </c>
      <c r="H17" s="20">
        <f t="shared" si="1"/>
        <v>-0.9579883116905944</v>
      </c>
      <c r="I17" s="19"/>
      <c r="J17" s="22">
        <v>394.64319731111095</v>
      </c>
      <c r="K17" s="22">
        <v>483.92396403048065</v>
      </c>
      <c r="L17" s="20">
        <f t="shared" si="2"/>
        <v>22.623161206801839</v>
      </c>
      <c r="M17" s="20">
        <f t="shared" si="3"/>
        <v>0.45080297385194246</v>
      </c>
    </row>
    <row r="18" spans="1:13" ht="15.6" x14ac:dyDescent="0.3">
      <c r="A18" s="3" t="s">
        <v>23</v>
      </c>
      <c r="B18" s="19" t="s">
        <v>24</v>
      </c>
      <c r="C18" s="20">
        <v>1.9781917779042517</v>
      </c>
      <c r="D18" s="20"/>
      <c r="E18" s="22">
        <v>132.90115348733715</v>
      </c>
      <c r="F18" s="22">
        <v>119.23217182724689</v>
      </c>
      <c r="G18" s="20">
        <f t="shared" si="0"/>
        <v>-10.285073757010437</v>
      </c>
      <c r="H18" s="20">
        <f t="shared" si="1"/>
        <v>-0.1940521964920128</v>
      </c>
      <c r="I18" s="19"/>
      <c r="J18" s="22">
        <v>378.44280243130061</v>
      </c>
      <c r="K18" s="22">
        <v>384.33302331510896</v>
      </c>
      <c r="L18" s="20">
        <f t="shared" si="2"/>
        <v>1.5564362291915046</v>
      </c>
      <c r="M18" s="20">
        <f t="shared" si="3"/>
        <v>2.9741333868827081E-2</v>
      </c>
    </row>
    <row r="19" spans="1:13" ht="15.6" x14ac:dyDescent="0.3">
      <c r="A19" s="3" t="s">
        <v>25</v>
      </c>
      <c r="B19" s="19" t="s">
        <v>26</v>
      </c>
      <c r="C19" s="20">
        <v>0.27799756909644696</v>
      </c>
      <c r="D19" s="20"/>
      <c r="E19" s="22">
        <v>21.800396668629219</v>
      </c>
      <c r="F19" s="22">
        <v>13.424088510682651</v>
      </c>
      <c r="G19" s="20">
        <f t="shared" si="0"/>
        <v>-38.422732784491387</v>
      </c>
      <c r="H19" s="20">
        <f t="shared" si="1"/>
        <v>-0.11891456415435427</v>
      </c>
      <c r="I19" s="19"/>
      <c r="J19" s="22">
        <v>59.734419013009074</v>
      </c>
      <c r="K19" s="22">
        <v>58.946540479555452</v>
      </c>
      <c r="L19" s="20">
        <f t="shared" si="2"/>
        <v>-1.3189691077133148</v>
      </c>
      <c r="M19" s="20">
        <f t="shared" si="3"/>
        <v>-3.978213885991881E-3</v>
      </c>
    </row>
    <row r="20" spans="1:13" ht="15.6" x14ac:dyDescent="0.3">
      <c r="B20" s="19"/>
      <c r="C20" s="20"/>
      <c r="D20" s="20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15.6" x14ac:dyDescent="0.3">
      <c r="A21" s="15" t="s">
        <v>27</v>
      </c>
      <c r="B21" s="16" t="s">
        <v>28</v>
      </c>
      <c r="C21" s="17">
        <v>14.995208182970186</v>
      </c>
      <c r="D21" s="17"/>
      <c r="E21" s="18">
        <v>661.97083718365855</v>
      </c>
      <c r="F21" s="18">
        <v>563.7343649456036</v>
      </c>
      <c r="G21" s="17">
        <f>F21/E21*100-100</f>
        <v>-14.840000000000003</v>
      </c>
      <c r="H21" s="17">
        <f>(F22-E22)/(E22+E10)*100</f>
        <v>-2.2025942854658429</v>
      </c>
      <c r="I21" s="16"/>
      <c r="J21" s="18">
        <v>1913.4973399030428</v>
      </c>
      <c r="K21" s="18">
        <v>1917.1457089776563</v>
      </c>
      <c r="L21" s="17">
        <f>K21/J21*100-100</f>
        <v>0.19066496715372239</v>
      </c>
      <c r="M21" s="17">
        <f>(K22-J22)/(J22+J10)*100</f>
        <v>5.7982704552290314E-2</v>
      </c>
    </row>
    <row r="22" spans="1:13" ht="15.6" x14ac:dyDescent="0.3">
      <c r="B22" s="19"/>
      <c r="C22" s="20"/>
      <c r="D22" s="20"/>
      <c r="E22" s="21">
        <f>SUM(E23:E25)</f>
        <v>1056.5035288708727</v>
      </c>
      <c r="F22" s="21">
        <f>SUM(F23:F25)</f>
        <v>901.35341237172008</v>
      </c>
      <c r="G22" s="19"/>
      <c r="H22" s="19"/>
      <c r="I22" s="19"/>
      <c r="J22" s="21">
        <f>SUM(J23:J25)</f>
        <v>3054.866248100132</v>
      </c>
      <c r="K22" s="21">
        <f>SUM(K23:K25)</f>
        <v>3066.3496246951395</v>
      </c>
      <c r="L22" s="19"/>
      <c r="M22" s="19"/>
    </row>
    <row r="23" spans="1:13" ht="15.6" x14ac:dyDescent="0.3">
      <c r="A23" s="3" t="s">
        <v>29</v>
      </c>
      <c r="B23" s="19" t="s">
        <v>30</v>
      </c>
      <c r="C23" s="20">
        <v>4.6388662878561009</v>
      </c>
      <c r="D23" s="20"/>
      <c r="E23" s="22">
        <v>322.90637414999992</v>
      </c>
      <c r="F23" s="22">
        <v>317.74414782000002</v>
      </c>
      <c r="G23" s="20">
        <f>F23/E23*100-100</f>
        <v>-1.5986758835556145</v>
      </c>
      <c r="H23" s="20">
        <f>G23*E23/SUM(E$23:E$25)*$E$22/($E$22+$E$10)</f>
        <v>-7.3285734302372951E-2</v>
      </c>
      <c r="I23" s="19"/>
      <c r="J23" s="22">
        <v>829.1605211399999</v>
      </c>
      <c r="K23" s="22">
        <v>1053.5170718700001</v>
      </c>
      <c r="L23" s="20">
        <f>K23/J23*100-100</f>
        <v>27.05827701752321</v>
      </c>
      <c r="M23" s="20">
        <f>L23*J23/SUM(J$23:J$25)*$J$22/($J$22+$J$10)</f>
        <v>1.1328374966823127</v>
      </c>
    </row>
    <row r="24" spans="1:13" ht="15.6" x14ac:dyDescent="0.3">
      <c r="A24" s="3" t="s">
        <v>31</v>
      </c>
      <c r="B24" s="19" t="s">
        <v>32</v>
      </c>
      <c r="C24" s="20">
        <v>6.6811710817086034</v>
      </c>
      <c r="D24" s="20"/>
      <c r="E24" s="22">
        <v>490.8969901800001</v>
      </c>
      <c r="F24" s="22">
        <v>400.10815309600002</v>
      </c>
      <c r="G24" s="20">
        <f>F24/E24*100-100</f>
        <v>-18.494478251070561</v>
      </c>
      <c r="H24" s="20">
        <f t="shared" ref="H24:H25" si="4">G24*E24/SUM(E$23:E$25)*$E$22/($E$22+$E$10)</f>
        <v>-1.288887035714215</v>
      </c>
      <c r="I24" s="19"/>
      <c r="J24" s="22">
        <v>1483.7272037020002</v>
      </c>
      <c r="K24" s="22">
        <v>1345.6761433270001</v>
      </c>
      <c r="L24" s="20">
        <f>K24/J24*100-100</f>
        <v>-9.3043424714835226</v>
      </c>
      <c r="M24" s="20">
        <f t="shared" ref="M24:M25" si="5">L24*J24/SUM(J$23:J$25)*$J$22/($J$22+$J$10)</f>
        <v>-0.69705750574566128</v>
      </c>
    </row>
    <row r="25" spans="1:13" ht="15.6" x14ac:dyDescent="0.3">
      <c r="A25" s="3" t="s">
        <v>33</v>
      </c>
      <c r="B25" s="19" t="s">
        <v>34</v>
      </c>
      <c r="C25" s="20">
        <v>3.6751708134054808</v>
      </c>
      <c r="D25" s="20"/>
      <c r="E25" s="22">
        <v>242.70016454087261</v>
      </c>
      <c r="F25" s="22">
        <v>183.50111145571995</v>
      </c>
      <c r="G25" s="20">
        <f>F25/E25*100-100</f>
        <v>-24.391847116025772</v>
      </c>
      <c r="H25" s="20">
        <f t="shared" si="4"/>
        <v>-0.84042151544925459</v>
      </c>
      <c r="I25" s="19"/>
      <c r="J25" s="22">
        <v>741.97852325813187</v>
      </c>
      <c r="K25" s="22">
        <v>667.15640949813894</v>
      </c>
      <c r="L25" s="20">
        <f>K25/J25*100-100</f>
        <v>-10.084134703985569</v>
      </c>
      <c r="M25" s="20">
        <f t="shared" si="5"/>
        <v>-0.37779728638436222</v>
      </c>
    </row>
    <row r="26" spans="1:13" ht="15.6" x14ac:dyDescent="0.3">
      <c r="B26" s="19"/>
      <c r="C26" s="20"/>
      <c r="D26" s="20"/>
      <c r="E26" s="21"/>
      <c r="F26" s="21"/>
      <c r="G26" s="19"/>
      <c r="H26" s="19"/>
      <c r="I26" s="19"/>
      <c r="J26" s="19"/>
      <c r="K26" s="19"/>
      <c r="L26" s="19"/>
      <c r="M26" s="19"/>
    </row>
    <row r="27" spans="1:13" ht="15.6" x14ac:dyDescent="0.3">
      <c r="A27" s="15" t="s">
        <v>35</v>
      </c>
      <c r="B27" s="16" t="s">
        <v>36</v>
      </c>
      <c r="C27" s="17">
        <v>100.00000000000004</v>
      </c>
      <c r="D27" s="17"/>
      <c r="E27" s="18">
        <v>5885.0464453853347</v>
      </c>
      <c r="F27" s="18">
        <v>4600.9293110022545</v>
      </c>
      <c r="G27" s="17">
        <f>F27/E27*100-100</f>
        <v>-21.820000000000007</v>
      </c>
      <c r="H27" s="17">
        <f>(F27-E27)/E$27*100</f>
        <v>-21.820000000000004</v>
      </c>
      <c r="I27" s="16"/>
      <c r="J27" s="18">
        <v>16543.644502922587</v>
      </c>
      <c r="K27" s="18">
        <v>15675.328379020742</v>
      </c>
      <c r="L27" s="17">
        <f>K27/J27*100-100</f>
        <v>-5.2486386766135382</v>
      </c>
      <c r="M27" s="17">
        <f>(K27-J27)/J$27*100</f>
        <v>-5.2486386766135391</v>
      </c>
    </row>
    <row r="28" spans="1:13" ht="6" customHeight="1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3">
      <c r="B29" s="23" t="s">
        <v>37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</sheetData>
  <mergeCells count="7">
    <mergeCell ref="B29:M29"/>
    <mergeCell ref="B4:M4"/>
    <mergeCell ref="B5:M5"/>
    <mergeCell ref="C6:C8"/>
    <mergeCell ref="E6:M6"/>
    <mergeCell ref="E7:H7"/>
    <mergeCell ref="J7:M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NE01C112003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2020-05-22T22:09:05Z</dcterms:created>
  <dcterms:modified xsi:type="dcterms:W3CDTF">2020-05-22T22:09:05Z</dcterms:modified>
</cp:coreProperties>
</file>